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85" yWindow="1170" windowWidth="20955" windowHeight="11265" tabRatio="772"/>
  </bookViews>
  <sheets>
    <sheet name="データ表" sheetId="3" r:id="rId1"/>
  </sheets>
  <externalReferences>
    <externalReference r:id="rId2"/>
  </externalReferences>
  <definedNames>
    <definedName name="Paste01">#REF!</definedName>
    <definedName name="_xlnm.Print_Area" localSheetId="0">データ表!$B$2:$O$53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F49" i="3" l="1"/>
  <c r="F48" i="3"/>
  <c r="F47" i="3"/>
  <c r="F46" i="3" l="1"/>
  <c r="K49" i="3"/>
  <c r="L49" i="3" s="1"/>
  <c r="H49" i="3"/>
  <c r="G49" i="3"/>
  <c r="E49" i="3"/>
  <c r="M49" i="3" l="1"/>
  <c r="O49" i="3" s="1"/>
  <c r="K48" i="3" l="1"/>
  <c r="M48" i="3"/>
  <c r="N49" i="3" s="1"/>
  <c r="L48" i="3"/>
  <c r="H48" i="3"/>
  <c r="I49" i="3" s="1"/>
  <c r="G48" i="3"/>
  <c r="E48" i="3"/>
  <c r="K47" i="3"/>
  <c r="M47" i="3"/>
  <c r="N47" i="3" s="1"/>
  <c r="L47" i="3"/>
  <c r="H47" i="3"/>
  <c r="G47" i="3"/>
  <c r="E47" i="3"/>
  <c r="K46" i="3"/>
  <c r="L46" i="3"/>
  <c r="H46" i="3"/>
  <c r="I46" i="3"/>
  <c r="G46" i="3"/>
  <c r="E46" i="3"/>
  <c r="M46" i="3"/>
  <c r="O46" i="3"/>
  <c r="N46" i="3"/>
  <c r="F45" i="3"/>
  <c r="H45" i="3"/>
  <c r="I45" i="3"/>
  <c r="K45" i="3"/>
  <c r="L45" i="3"/>
  <c r="E45" i="3"/>
  <c r="G45" i="3"/>
  <c r="M45" i="3"/>
  <c r="O45" i="3"/>
  <c r="F44" i="3"/>
  <c r="H43" i="3"/>
  <c r="F43" i="3"/>
  <c r="E43" i="3"/>
  <c r="N45" i="3"/>
  <c r="E42" i="3"/>
  <c r="H44" i="3"/>
  <c r="G43" i="3"/>
  <c r="G44" i="3"/>
  <c r="E44" i="3"/>
  <c r="K44" i="3"/>
  <c r="M44" i="3"/>
  <c r="O44" i="3"/>
  <c r="F42" i="3"/>
  <c r="F41" i="3"/>
  <c r="G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I44" i="3"/>
  <c r="K43" i="3"/>
  <c r="M43" i="3"/>
  <c r="L44" i="3"/>
  <c r="O43" i="3"/>
  <c r="N44" i="3"/>
  <c r="M42" i="3"/>
  <c r="K42" i="3"/>
  <c r="L43" i="3"/>
  <c r="H42" i="3"/>
  <c r="I43" i="3"/>
  <c r="G42" i="3"/>
  <c r="N43" i="3"/>
  <c r="O42" i="3"/>
  <c r="H41" i="3"/>
  <c r="I42" i="3"/>
  <c r="K41" i="3"/>
  <c r="L42" i="3"/>
  <c r="M41" i="3"/>
  <c r="N42" i="3"/>
  <c r="E41" i="3"/>
  <c r="O41" i="3"/>
  <c r="H31" i="3"/>
  <c r="G31" i="3"/>
  <c r="E31" i="3"/>
  <c r="K39" i="3"/>
  <c r="M39" i="3"/>
  <c r="K40" i="3"/>
  <c r="H40" i="3"/>
  <c r="I41" i="3"/>
  <c r="G40" i="3"/>
  <c r="E40" i="3"/>
  <c r="M40" i="3"/>
  <c r="N40" i="3"/>
  <c r="L41" i="3"/>
  <c r="L40" i="3"/>
  <c r="E39" i="3"/>
  <c r="G39" i="3"/>
  <c r="H39" i="3"/>
  <c r="I40" i="3"/>
  <c r="O40" i="3"/>
  <c r="N41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2" i="3"/>
  <c r="H33" i="3"/>
  <c r="H34" i="3"/>
  <c r="H35" i="3"/>
  <c r="H36" i="3"/>
  <c r="H37" i="3"/>
  <c r="H38" i="3"/>
  <c r="I39" i="3"/>
  <c r="G38" i="3"/>
  <c r="G37" i="3"/>
  <c r="G36" i="3"/>
  <c r="G35" i="3"/>
  <c r="G34" i="3"/>
  <c r="G33" i="3"/>
  <c r="G32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2" i="3"/>
  <c r="E33" i="3"/>
  <c r="E34" i="3"/>
  <c r="E35" i="3"/>
  <c r="E36" i="3"/>
  <c r="E37" i="3"/>
  <c r="E38" i="3"/>
  <c r="I12" i="3"/>
  <c r="I19" i="3"/>
  <c r="I17" i="3"/>
  <c r="I15" i="3"/>
  <c r="I13" i="3"/>
  <c r="O39" i="3"/>
  <c r="I37" i="3"/>
  <c r="I35" i="3"/>
  <c r="I33" i="3"/>
  <c r="I31" i="3"/>
  <c r="I29" i="3"/>
  <c r="I27" i="3"/>
  <c r="I25" i="3"/>
  <c r="I23" i="3"/>
  <c r="I21" i="3"/>
  <c r="I38" i="3"/>
  <c r="I36" i="3"/>
  <c r="I34" i="3"/>
  <c r="I32" i="3"/>
  <c r="I28" i="3"/>
  <c r="I26" i="3"/>
  <c r="I24" i="3"/>
  <c r="I22" i="3"/>
  <c r="I20" i="3"/>
  <c r="I18" i="3"/>
  <c r="I16" i="3"/>
  <c r="I14" i="3"/>
  <c r="I30" i="3"/>
  <c r="K38" i="3"/>
  <c r="L39" i="3"/>
  <c r="K16" i="3"/>
  <c r="K12" i="3"/>
  <c r="K13" i="3"/>
  <c r="M13" i="3"/>
  <c r="O13" i="3"/>
  <c r="K14" i="3"/>
  <c r="M14" i="3"/>
  <c r="O14" i="3"/>
  <c r="K15" i="3"/>
  <c r="K17" i="3"/>
  <c r="L17" i="3"/>
  <c r="K18" i="3"/>
  <c r="M18" i="3"/>
  <c r="O18" i="3"/>
  <c r="K19" i="3"/>
  <c r="K20" i="3"/>
  <c r="M20" i="3"/>
  <c r="O20" i="3"/>
  <c r="K21" i="3"/>
  <c r="K22" i="3"/>
  <c r="M22" i="3"/>
  <c r="K23" i="3"/>
  <c r="K24" i="3"/>
  <c r="K25" i="3"/>
  <c r="K26" i="3"/>
  <c r="K27" i="3"/>
  <c r="K28" i="3"/>
  <c r="K29" i="3"/>
  <c r="K30" i="3"/>
  <c r="K31" i="3"/>
  <c r="K32" i="3"/>
  <c r="K33" i="3"/>
  <c r="K34" i="3"/>
  <c r="M34" i="3"/>
  <c r="K35" i="3"/>
  <c r="K36" i="3"/>
  <c r="K37" i="3"/>
  <c r="M37" i="3"/>
  <c r="K11" i="3"/>
  <c r="M11" i="3"/>
  <c r="O11" i="3"/>
  <c r="M35" i="3"/>
  <c r="M38" i="3"/>
  <c r="N38" i="3"/>
  <c r="L19" i="3"/>
  <c r="M24" i="3"/>
  <c r="O24" i="3"/>
  <c r="M31" i="3"/>
  <c r="O31" i="3"/>
  <c r="M17" i="3"/>
  <c r="O17" i="3"/>
  <c r="M28" i="3"/>
  <c r="O28" i="3"/>
  <c r="L38" i="3"/>
  <c r="L37" i="3"/>
  <c r="O22" i="3"/>
  <c r="O35" i="3"/>
  <c r="M36" i="3"/>
  <c r="N37" i="3"/>
  <c r="L35" i="3"/>
  <c r="M33" i="3"/>
  <c r="M29" i="3"/>
  <c r="M27" i="3"/>
  <c r="M25" i="3"/>
  <c r="M23" i="3"/>
  <c r="O34" i="3"/>
  <c r="O37" i="3"/>
  <c r="L30" i="3"/>
  <c r="L28" i="3"/>
  <c r="L26" i="3"/>
  <c r="L24" i="3"/>
  <c r="L22" i="3"/>
  <c r="L20" i="3"/>
  <c r="L15" i="3"/>
  <c r="L13" i="3"/>
  <c r="L33" i="3"/>
  <c r="L31" i="3"/>
  <c r="L12" i="3"/>
  <c r="L16" i="3"/>
  <c r="L36" i="3"/>
  <c r="L34" i="3"/>
  <c r="L32" i="3"/>
  <c r="M30" i="3"/>
  <c r="L29" i="3"/>
  <c r="L27" i="3"/>
  <c r="L25" i="3"/>
  <c r="L23" i="3"/>
  <c r="L21" i="3"/>
  <c r="M19" i="3"/>
  <c r="O19" i="3"/>
  <c r="L18" i="3"/>
  <c r="M15" i="3"/>
  <c r="O15" i="3"/>
  <c r="L14" i="3"/>
  <c r="M12" i="3"/>
  <c r="O12" i="3"/>
  <c r="M16" i="3"/>
  <c r="O16" i="3"/>
  <c r="M32" i="3"/>
  <c r="M26" i="3"/>
  <c r="M21" i="3"/>
  <c r="N35" i="3"/>
  <c r="N15" i="3"/>
  <c r="N14" i="3"/>
  <c r="O38" i="3"/>
  <c r="N39" i="3"/>
  <c r="N19" i="3"/>
  <c r="N25" i="3"/>
  <c r="N30" i="3"/>
  <c r="N33" i="3"/>
  <c r="N16" i="3"/>
  <c r="N36" i="3"/>
  <c r="N29" i="3"/>
  <c r="N24" i="3"/>
  <c r="N18" i="3"/>
  <c r="N12" i="3"/>
  <c r="N20" i="3"/>
  <c r="N17" i="3"/>
  <c r="O30" i="3"/>
  <c r="O23" i="3"/>
  <c r="O25" i="3"/>
  <c r="O27" i="3"/>
  <c r="O29" i="3"/>
  <c r="O33" i="3"/>
  <c r="N22" i="3"/>
  <c r="N28" i="3"/>
  <c r="N34" i="3"/>
  <c r="N13" i="3"/>
  <c r="N23" i="3"/>
  <c r="N27" i="3"/>
  <c r="N31" i="3"/>
  <c r="O36" i="3"/>
  <c r="O26" i="3"/>
  <c r="N26" i="3"/>
  <c r="O21" i="3"/>
  <c r="N21" i="3"/>
  <c r="O32" i="3"/>
  <c r="N32" i="3"/>
  <c r="I48" i="3" l="1"/>
  <c r="O48" i="3"/>
  <c r="I47" i="3"/>
  <c r="O47" i="3"/>
  <c r="N48" i="3"/>
</calcChain>
</file>

<file path=xl/sharedStrings.xml><?xml version="1.0" encoding="utf-8"?>
<sst xmlns="http://schemas.openxmlformats.org/spreadsheetml/2006/main" count="35" uniqueCount="27">
  <si>
    <t>実数</t>
    <rPh sb="0" eb="2">
      <t>ジッスウ</t>
    </rPh>
    <phoneticPr fontId="4"/>
  </si>
  <si>
    <t>都府県への移出量</t>
    <rPh sb="0" eb="3">
      <t>トフケン</t>
    </rPh>
    <rPh sb="5" eb="7">
      <t>イシュツ</t>
    </rPh>
    <rPh sb="7" eb="8">
      <t>リョウ</t>
    </rPh>
    <phoneticPr fontId="4"/>
  </si>
  <si>
    <t>道内消費量</t>
    <rPh sb="0" eb="2">
      <t>ドウナイ</t>
    </rPh>
    <rPh sb="2" eb="5">
      <t>ショウヒリョウ</t>
    </rPh>
    <phoneticPr fontId="4"/>
  </si>
  <si>
    <t>年次</t>
    <rPh sb="0" eb="2">
      <t>ネンジ</t>
    </rPh>
    <phoneticPr fontId="4"/>
  </si>
  <si>
    <t>北海道飲用牛乳生産消費量</t>
    <rPh sb="0" eb="3">
      <t>ホッカイドウ</t>
    </rPh>
    <rPh sb="3" eb="5">
      <t>インヨウ</t>
    </rPh>
    <rPh sb="5" eb="7">
      <t>ギュウニュウ</t>
    </rPh>
    <rPh sb="7" eb="9">
      <t>セイサン</t>
    </rPh>
    <rPh sb="9" eb="12">
      <t>ショウヒリョウ</t>
    </rPh>
    <phoneticPr fontId="4"/>
  </si>
  <si>
    <t>飲用牛乳生産量</t>
    <rPh sb="0" eb="2">
      <t>インヨウ</t>
    </rPh>
    <rPh sb="2" eb="4">
      <t>ギュウニュウ</t>
    </rPh>
    <rPh sb="4" eb="6">
      <t>セイサン</t>
    </rPh>
    <rPh sb="6" eb="7">
      <t>リョウ</t>
    </rPh>
    <phoneticPr fontId="4"/>
  </si>
  <si>
    <t>北海道における生乳等の移出量と道内飲用消費量の推移</t>
    <phoneticPr fontId="4"/>
  </si>
  <si>
    <t>平成 元</t>
    <rPh sb="0" eb="2">
      <t>ヘイセイ</t>
    </rPh>
    <rPh sb="3" eb="4">
      <t>モト</t>
    </rPh>
    <phoneticPr fontId="4"/>
  </si>
  <si>
    <t>前年比</t>
    <rPh sb="0" eb="2">
      <t>ゼンネン</t>
    </rPh>
    <rPh sb="2" eb="3">
      <t>ヒ</t>
    </rPh>
    <phoneticPr fontId="4"/>
  </si>
  <si>
    <t>データ元：農林水産省「牛乳乳製品統計」</t>
    <phoneticPr fontId="4"/>
  </si>
  <si>
    <t>生乳
(A)</t>
    <rPh sb="0" eb="1">
      <t>セイ</t>
    </rPh>
    <rPh sb="1" eb="2">
      <t>ニュウ</t>
    </rPh>
    <phoneticPr fontId="4"/>
  </si>
  <si>
    <t>kl換算
(D)=（C）×1.03</t>
    <rPh sb="2" eb="4">
      <t>カンサン</t>
    </rPh>
    <phoneticPr fontId="4"/>
  </si>
  <si>
    <t>実数
(E)=(D)-(B)</t>
    <rPh sb="0" eb="2">
      <t>ジッスウ</t>
    </rPh>
    <phoneticPr fontId="4"/>
  </si>
  <si>
    <t>割合</t>
    <rPh sb="0" eb="2">
      <t>ワリアイ</t>
    </rPh>
    <phoneticPr fontId="4"/>
  </si>
  <si>
    <t>計
（A）＋（B）</t>
    <rPh sb="0" eb="1">
      <t>ケイ</t>
    </rPh>
    <phoneticPr fontId="4"/>
  </si>
  <si>
    <t>昭和60</t>
    <rPh sb="0" eb="2">
      <t>ショウワ</t>
    </rPh>
    <phoneticPr fontId="4"/>
  </si>
  <si>
    <t>－</t>
    <phoneticPr fontId="4"/>
  </si>
  <si>
    <t>注：1　「前年比」「飲用牛乳生産量のkl換算」「道内消費量」「道内消費量割合」はJミルクによる算出。</t>
    <rPh sb="5" eb="8">
      <t>ゼンネンヒ</t>
    </rPh>
    <rPh sb="10" eb="12">
      <t>インヨウ</t>
    </rPh>
    <rPh sb="12" eb="14">
      <t>ギュウニュウ</t>
    </rPh>
    <rPh sb="14" eb="16">
      <t>セイサン</t>
    </rPh>
    <rPh sb="16" eb="17">
      <t>リョウ</t>
    </rPh>
    <rPh sb="20" eb="22">
      <t>カンサン</t>
    </rPh>
    <rPh sb="24" eb="26">
      <t>ドウナイ</t>
    </rPh>
    <rPh sb="26" eb="29">
      <t>ショウヒリョウ</t>
    </rPh>
    <rPh sb="31" eb="33">
      <t>ドウナイ</t>
    </rPh>
    <rPh sb="33" eb="36">
      <t>ショウヒリョウ</t>
    </rPh>
    <rPh sb="36" eb="38">
      <t>ワリアイ</t>
    </rPh>
    <rPh sb="47" eb="49">
      <t>サンシュツ</t>
    </rPh>
    <phoneticPr fontId="4"/>
  </si>
  <si>
    <t>(単位：トン、％)</t>
    <rPh sb="1" eb="3">
      <t>タンイ</t>
    </rPh>
    <phoneticPr fontId="35"/>
  </si>
  <si>
    <t>飲用牛乳（B）
(ｋｌ×1.03)</t>
    <rPh sb="0" eb="2">
      <t>インヨウ</t>
    </rPh>
    <rPh sb="2" eb="4">
      <t>ギュウニュウ</t>
    </rPh>
    <phoneticPr fontId="4"/>
  </si>
  <si>
    <t>　　 2　飲用牛乳の比重 kl×1.03。</t>
    <rPh sb="5" eb="7">
      <t>インヨウ</t>
    </rPh>
    <rPh sb="7" eb="9">
      <t>ギュウニュウ</t>
    </rPh>
    <rPh sb="10" eb="12">
      <t>ヒジュウ</t>
    </rPh>
    <phoneticPr fontId="4"/>
  </si>
  <si>
    <t>飲用
牛乳
（C）</t>
    <phoneticPr fontId="4"/>
  </si>
  <si>
    <t>(E)/(D)
×100</t>
    <phoneticPr fontId="4"/>
  </si>
  <si>
    <t>　 　4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</si>
  <si>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　 　3  飲用牛乳（B）は、1999年以降Jミルクによる算出値。</t>
    <rPh sb="6" eb="8">
      <t>インヨウ</t>
    </rPh>
    <rPh sb="8" eb="10">
      <t>ギュウニュウ</t>
    </rPh>
    <rPh sb="19" eb="22">
      <t>ネンイコウ</t>
    </rPh>
    <rPh sb="29" eb="31">
      <t>サンシュツ</t>
    </rPh>
    <rPh sb="31" eb="32">
      <t>チ</t>
    </rPh>
    <phoneticPr fontId="4"/>
  </si>
  <si>
    <t>令和元</t>
    <rPh sb="0" eb="2">
      <t>レイワ</t>
    </rPh>
    <rPh sb="2" eb="3">
      <t>ガン</t>
    </rPh>
    <phoneticPr fontId="4"/>
  </si>
  <si>
    <t>毎年1回更新、最終更新日2024/5/27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</si>
</sst>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.0_ "/>
    <numFmt numFmtId="178" formatCode="#,##0_ ;[Red]\-#,##0\ "/>
    <numFmt numFmtId="179" formatCode="#,##0;\-#,##0;&quot;-&quot;"/>
    <numFmt numFmtId="180" formatCode="#,##0_);[Red]\(#,##0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6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54">
    <xf numFmtId="0" fontId="0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/>
    <xf numFmtId="179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12">
      <alignment horizontal="left" vertical="center"/>
    </xf>
    <xf numFmtId="0" fontId="16" fillId="0" borderId="0"/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0" borderId="20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9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9" borderId="1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5" borderId="0" applyNumberFormat="0" applyBorder="0" applyAlignment="0" applyProtection="0">
      <alignment vertical="center"/>
    </xf>
  </cellStyleXfs>
  <cellXfs count="84">
    <xf numFmtId="0" fontId="0" fillId="0" borderId="0" xfId="0"/>
    <xf numFmtId="178" fontId="5" fillId="2" borderId="0" xfId="1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177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7" fillId="35" borderId="35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vertical="center" wrapText="1"/>
    </xf>
    <xf numFmtId="0" fontId="13" fillId="35" borderId="39" xfId="0" applyFont="1" applyFill="1" applyBorder="1" applyAlignment="1">
      <alignment vertical="center" wrapText="1"/>
    </xf>
    <xf numFmtId="0" fontId="13" fillId="35" borderId="39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right" vertical="center"/>
    </xf>
    <xf numFmtId="0" fontId="11" fillId="4" borderId="9" xfId="0" applyFont="1" applyFill="1" applyBorder="1" applyAlignment="1" applyProtection="1">
      <alignment horizontal="right" vertical="center"/>
    </xf>
    <xf numFmtId="0" fontId="11" fillId="4" borderId="11" xfId="0" applyFont="1" applyFill="1" applyBorder="1" applyAlignment="1" applyProtection="1">
      <alignment horizontal="right" vertical="center"/>
    </xf>
    <xf numFmtId="0" fontId="11" fillId="4" borderId="7" xfId="0" applyFont="1" applyFill="1" applyBorder="1" applyAlignment="1" applyProtection="1">
      <alignment horizontal="right" vertical="center"/>
    </xf>
    <xf numFmtId="0" fontId="13" fillId="3" borderId="3" xfId="0" applyFont="1" applyFill="1" applyBorder="1" applyAlignment="1">
      <alignment vertical="center"/>
    </xf>
    <xf numFmtId="176" fontId="12" fillId="36" borderId="26" xfId="0" applyNumberFormat="1" applyFont="1" applyFill="1" applyBorder="1" applyAlignment="1">
      <alignment vertical="center"/>
    </xf>
    <xf numFmtId="176" fontId="12" fillId="36" borderId="27" xfId="0" applyNumberFormat="1" applyFont="1" applyFill="1" applyBorder="1" applyAlignment="1">
      <alignment vertical="center"/>
    </xf>
    <xf numFmtId="176" fontId="12" fillId="36" borderId="28" xfId="0" applyNumberFormat="1" applyFont="1" applyFill="1" applyBorder="1" applyAlignment="1">
      <alignment vertical="center"/>
    </xf>
    <xf numFmtId="177" fontId="12" fillId="36" borderId="6" xfId="0" applyNumberFormat="1" applyFont="1" applyFill="1" applyBorder="1" applyAlignment="1">
      <alignment vertical="center"/>
    </xf>
    <xf numFmtId="176" fontId="12" fillId="36" borderId="6" xfId="0" applyNumberFormat="1" applyFont="1" applyFill="1" applyBorder="1" applyAlignment="1">
      <alignment vertical="center"/>
    </xf>
    <xf numFmtId="177" fontId="12" fillId="36" borderId="10" xfId="0" applyNumberFormat="1" applyFont="1" applyFill="1" applyBorder="1" applyAlignment="1">
      <alignment vertical="center"/>
    </xf>
    <xf numFmtId="176" fontId="12" fillId="36" borderId="10" xfId="0" applyNumberFormat="1" applyFont="1" applyFill="1" applyBorder="1" applyAlignment="1">
      <alignment vertical="center"/>
    </xf>
    <xf numFmtId="177" fontId="12" fillId="36" borderId="8" xfId="0" applyNumberFormat="1" applyFont="1" applyFill="1" applyBorder="1" applyAlignment="1">
      <alignment vertical="center"/>
    </xf>
    <xf numFmtId="176" fontId="12" fillId="36" borderId="8" xfId="0" applyNumberFormat="1" applyFont="1" applyFill="1" applyBorder="1" applyAlignment="1">
      <alignment vertical="center"/>
    </xf>
    <xf numFmtId="177" fontId="12" fillId="36" borderId="7" xfId="0" applyNumberFormat="1" applyFont="1" applyFill="1" applyBorder="1" applyAlignment="1">
      <alignment vertical="center"/>
    </xf>
    <xf numFmtId="177" fontId="12" fillId="36" borderId="11" xfId="0" applyNumberFormat="1" applyFont="1" applyFill="1" applyBorder="1" applyAlignment="1">
      <alignment vertical="center"/>
    </xf>
    <xf numFmtId="177" fontId="12" fillId="36" borderId="9" xfId="0" applyNumberFormat="1" applyFont="1" applyFill="1" applyBorder="1" applyAlignment="1">
      <alignment vertical="center"/>
    </xf>
    <xf numFmtId="177" fontId="12" fillId="36" borderId="6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180" fontId="35" fillId="2" borderId="0" xfId="0" applyNumberFormat="1" applyFont="1" applyFill="1" applyAlignment="1">
      <alignment vertical="center"/>
    </xf>
    <xf numFmtId="176" fontId="12" fillId="0" borderId="27" xfId="0" applyNumberFormat="1" applyFont="1" applyFill="1" applyBorder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76" fontId="12" fillId="0" borderId="10" xfId="0" applyNumberFormat="1" applyFont="1" applyFill="1" applyBorder="1" applyAlignment="1">
      <alignment vertical="center"/>
    </xf>
    <xf numFmtId="177" fontId="12" fillId="0" borderId="11" xfId="0" applyNumberFormat="1" applyFont="1" applyFill="1" applyBorder="1" applyAlignment="1">
      <alignment vertical="center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42" xfId="0" applyFont="1" applyFill="1" applyBorder="1" applyAlignment="1" applyProtection="1">
      <alignment horizontal="right" vertical="center"/>
    </xf>
    <xf numFmtId="176" fontId="12" fillId="0" borderId="43" xfId="0" applyNumberFormat="1" applyFont="1" applyFill="1" applyBorder="1" applyAlignment="1">
      <alignment vertical="center"/>
    </xf>
    <xf numFmtId="177" fontId="12" fillId="0" borderId="44" xfId="0" applyNumberFormat="1" applyFont="1" applyFill="1" applyBorder="1" applyAlignment="1">
      <alignment vertical="center"/>
    </xf>
    <xf numFmtId="176" fontId="12" fillId="0" borderId="44" xfId="0" applyNumberFormat="1" applyFont="1" applyFill="1" applyBorder="1" applyAlignment="1">
      <alignment vertical="center"/>
    </xf>
    <xf numFmtId="177" fontId="12" fillId="0" borderId="42" xfId="0" applyNumberFormat="1" applyFont="1" applyFill="1" applyBorder="1" applyAlignment="1">
      <alignment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 wrapText="1"/>
    </xf>
    <xf numFmtId="0" fontId="13" fillId="35" borderId="33" xfId="0" applyFont="1" applyFill="1" applyBorder="1" applyAlignment="1">
      <alignment horizontal="center" vertical="center" wrapText="1"/>
    </xf>
    <xf numFmtId="0" fontId="13" fillId="35" borderId="33" xfId="0" applyFont="1" applyFill="1" applyBorder="1" applyAlignment="1">
      <alignment horizontal="center" vertical="center"/>
    </xf>
    <xf numFmtId="0" fontId="13" fillId="35" borderId="40" xfId="0" applyFont="1" applyFill="1" applyBorder="1" applyAlignment="1">
      <alignment horizontal="center" vertical="center"/>
    </xf>
    <xf numFmtId="0" fontId="13" fillId="35" borderId="40" xfId="0" applyFont="1" applyFill="1" applyBorder="1" applyAlignment="1">
      <alignment horizontal="center" vertical="center" wrapText="1"/>
    </xf>
    <xf numFmtId="0" fontId="13" fillId="35" borderId="34" xfId="0" applyFont="1" applyFill="1" applyBorder="1" applyAlignment="1">
      <alignment horizontal="center" vertical="center" wrapText="1"/>
    </xf>
    <xf numFmtId="0" fontId="13" fillId="35" borderId="34" xfId="0" applyFont="1" applyFill="1" applyBorder="1" applyAlignment="1">
      <alignment horizontal="center" vertical="center"/>
    </xf>
    <xf numFmtId="0" fontId="13" fillId="35" borderId="36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176" fontId="12" fillId="0" borderId="26" xfId="0" applyNumberFormat="1" applyFont="1" applyFill="1" applyBorder="1" applyAlignment="1">
      <alignment vertical="center"/>
    </xf>
    <xf numFmtId="177" fontId="12" fillId="0" borderId="6" xfId="0" applyNumberFormat="1" applyFont="1" applyFill="1" applyBorder="1" applyAlignment="1">
      <alignment vertical="center"/>
    </xf>
    <xf numFmtId="176" fontId="12" fillId="0" borderId="6" xfId="0" applyNumberFormat="1" applyFont="1" applyFill="1" applyBorder="1" applyAlignment="1">
      <alignment vertical="center"/>
    </xf>
    <xf numFmtId="177" fontId="12" fillId="0" borderId="7" xfId="0" applyNumberFormat="1" applyFont="1" applyFill="1" applyBorder="1" applyAlignment="1">
      <alignment vertical="center"/>
    </xf>
  </cellXfs>
  <cellStyles count="54">
    <cellStyle name="20% - アクセント 1 2" xfId="7"/>
    <cellStyle name="20% - アクセント 2 2" xfId="8"/>
    <cellStyle name="20% - アクセント 3 2" xfId="9"/>
    <cellStyle name="20% - アクセント 4 2" xfId="10"/>
    <cellStyle name="20% - アクセント 5 2" xfId="11"/>
    <cellStyle name="20% - アクセント 6 2" xfId="12"/>
    <cellStyle name="40% - アクセント 1 2" xfId="13"/>
    <cellStyle name="40% - アクセント 2 2" xfId="14"/>
    <cellStyle name="40% - アクセント 3 2" xfId="15"/>
    <cellStyle name="40% - アクセント 4 2" xfId="16"/>
    <cellStyle name="40% - アクセント 5 2" xfId="17"/>
    <cellStyle name="40% - アクセント 6 2" xfId="18"/>
    <cellStyle name="60% - アクセント 1 2" xfId="19"/>
    <cellStyle name="60% - アクセント 2 2" xfId="20"/>
    <cellStyle name="60% - アクセント 3 2" xfId="21"/>
    <cellStyle name="60% - アクセント 4 2" xfId="22"/>
    <cellStyle name="60% - アクセント 5 2" xfId="23"/>
    <cellStyle name="60% - アクセント 6 2" xfId="24"/>
    <cellStyle name="Calc Currency (0)" xfId="3"/>
    <cellStyle name="Header1" xfId="4"/>
    <cellStyle name="Header2" xfId="5"/>
    <cellStyle name="Normal_#18-Internet" xfId="6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チェック セル 2" xfId="31"/>
    <cellStyle name="どちらでもない 2" xfId="32"/>
    <cellStyle name="パーセント 2" xfId="33"/>
    <cellStyle name="リンク セル 2" xfId="34"/>
    <cellStyle name="悪い 2" xfId="35"/>
    <cellStyle name="計算 2" xfId="36"/>
    <cellStyle name="警告文 2" xfId="37"/>
    <cellStyle name="桁区切り" xfId="1" builtinId="6"/>
    <cellStyle name="桁区切り 2" xfId="2"/>
    <cellStyle name="桁区切り 3" xfId="38"/>
    <cellStyle name="桁区切り 4" xfId="39"/>
    <cellStyle name="桁区切り 5" xfId="40"/>
    <cellStyle name="見出し 1 2" xfId="41"/>
    <cellStyle name="見出し 2 2" xfId="42"/>
    <cellStyle name="見出し 3 2" xfId="43"/>
    <cellStyle name="見出し 4 2" xfId="44"/>
    <cellStyle name="集計 2" xfId="45"/>
    <cellStyle name="出力 2" xfId="46"/>
    <cellStyle name="説明文 2" xfId="47"/>
    <cellStyle name="入力 2" xfId="48"/>
    <cellStyle name="標準" xfId="0" builtinId="0"/>
    <cellStyle name="標準 2" xfId="49"/>
    <cellStyle name="標準 3" xfId="50"/>
    <cellStyle name="標準 4" xfId="51"/>
    <cellStyle name="標準 5" xfId="52"/>
    <cellStyle name="良い 2" xfId="53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7"/>
  <sheetViews>
    <sheetView showGridLines="0" tabSelected="1" zoomScale="110" zoomScaleNormal="110" zoomScaleSheetLayoutView="100" workbookViewId="0">
      <pane xSplit="3" ySplit="10" topLeftCell="D29" activePane="bottomRight" state="frozen"/>
      <selection pane="topRight" activeCell="D1" sqref="D1"/>
      <selection pane="bottomLeft" activeCell="A11" sqref="A11"/>
      <selection pane="bottomRight" activeCell="P45" sqref="P45:P49"/>
    </sheetView>
  </sheetViews>
  <sheetFormatPr defaultRowHeight="12" x14ac:dyDescent="0.15"/>
  <cols>
    <col min="1" max="1" width="5.625" style="5" customWidth="1"/>
    <col min="2" max="3" width="7.625" style="8" customWidth="1"/>
    <col min="4" max="11" width="7.625" style="5" customWidth="1"/>
    <col min="12" max="12" width="7.625" style="7" customWidth="1"/>
    <col min="13" max="14" width="7.625" style="5" customWidth="1"/>
    <col min="15" max="15" width="10.625" style="5" customWidth="1"/>
    <col min="16" max="21" width="7.625" style="5" customWidth="1"/>
    <col min="22" max="16384" width="9" style="5"/>
  </cols>
  <sheetData>
    <row r="2" spans="2:17" ht="15" customHeight="1" x14ac:dyDescent="0.15">
      <c r="B2" s="3" t="s">
        <v>6</v>
      </c>
      <c r="C2" s="3"/>
      <c r="D2" s="3"/>
      <c r="E2" s="3"/>
      <c r="F2" s="3"/>
      <c r="G2" s="3"/>
      <c r="H2" s="3"/>
      <c r="I2" s="3"/>
      <c r="J2" s="3"/>
      <c r="K2" s="3"/>
      <c r="L2" s="4"/>
    </row>
    <row r="3" spans="2:17" ht="12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2:17" ht="12" customHeight="1" x14ac:dyDescent="0.15">
      <c r="B4" s="6"/>
      <c r="C4" s="6"/>
      <c r="O4" s="25" t="s">
        <v>18</v>
      </c>
      <c r="P4" s="10"/>
    </row>
    <row r="5" spans="2:17" s="8" customFormat="1" ht="12" customHeight="1" x14ac:dyDescent="0.15">
      <c r="B5" s="59" t="s">
        <v>3</v>
      </c>
      <c r="C5" s="60"/>
      <c r="D5" s="58" t="s">
        <v>1</v>
      </c>
      <c r="E5" s="56"/>
      <c r="F5" s="56"/>
      <c r="G5" s="56"/>
      <c r="H5" s="56"/>
      <c r="I5" s="56"/>
      <c r="J5" s="56" t="s">
        <v>4</v>
      </c>
      <c r="K5" s="56"/>
      <c r="L5" s="56"/>
      <c r="M5" s="56"/>
      <c r="N5" s="56"/>
      <c r="O5" s="57"/>
    </row>
    <row r="6" spans="2:17" s="8" customFormat="1" ht="12" customHeight="1" x14ac:dyDescent="0.15">
      <c r="B6" s="61"/>
      <c r="C6" s="62"/>
      <c r="D6" s="67" t="s">
        <v>0</v>
      </c>
      <c r="E6" s="55"/>
      <c r="F6" s="55"/>
      <c r="G6" s="55"/>
      <c r="H6" s="55"/>
      <c r="I6" s="55"/>
      <c r="J6" s="55" t="s">
        <v>5</v>
      </c>
      <c r="K6" s="55"/>
      <c r="L6" s="55"/>
      <c r="M6" s="55" t="s">
        <v>2</v>
      </c>
      <c r="N6" s="55"/>
      <c r="O6" s="20" t="s">
        <v>13</v>
      </c>
    </row>
    <row r="7" spans="2:17" s="8" customFormat="1" ht="12" customHeight="1" x14ac:dyDescent="0.15">
      <c r="B7" s="61"/>
      <c r="C7" s="62"/>
      <c r="D7" s="76" t="s">
        <v>10</v>
      </c>
      <c r="E7" s="77"/>
      <c r="F7" s="65" t="s">
        <v>19</v>
      </c>
      <c r="G7" s="65"/>
      <c r="H7" s="69" t="s">
        <v>14</v>
      </c>
      <c r="I7" s="70"/>
      <c r="J7" s="65" t="s">
        <v>21</v>
      </c>
      <c r="K7" s="69" t="s">
        <v>11</v>
      </c>
      <c r="L7" s="69"/>
      <c r="M7" s="69" t="s">
        <v>12</v>
      </c>
      <c r="N7" s="70"/>
      <c r="O7" s="73" t="s">
        <v>22</v>
      </c>
    </row>
    <row r="8" spans="2:17" s="8" customFormat="1" ht="12" customHeight="1" x14ac:dyDescent="0.15">
      <c r="B8" s="61"/>
      <c r="C8" s="62"/>
      <c r="D8" s="78"/>
      <c r="E8" s="79"/>
      <c r="F8" s="65"/>
      <c r="G8" s="65"/>
      <c r="H8" s="70"/>
      <c r="I8" s="70"/>
      <c r="J8" s="65"/>
      <c r="K8" s="69"/>
      <c r="L8" s="69"/>
      <c r="M8" s="70"/>
      <c r="N8" s="70"/>
      <c r="O8" s="74"/>
    </row>
    <row r="9" spans="2:17" s="8" customFormat="1" ht="12" customHeight="1" x14ac:dyDescent="0.15">
      <c r="B9" s="61"/>
      <c r="C9" s="62"/>
      <c r="D9" s="78"/>
      <c r="E9" s="79"/>
      <c r="F9" s="68"/>
      <c r="G9" s="65"/>
      <c r="H9" s="71"/>
      <c r="I9" s="70"/>
      <c r="J9" s="65"/>
      <c r="K9" s="72"/>
      <c r="L9" s="69"/>
      <c r="M9" s="71"/>
      <c r="N9" s="70"/>
      <c r="O9" s="74"/>
    </row>
    <row r="10" spans="2:17" s="8" customFormat="1" ht="12" customHeight="1" x14ac:dyDescent="0.15">
      <c r="B10" s="63"/>
      <c r="C10" s="64"/>
      <c r="D10" s="29"/>
      <c r="E10" s="21" t="s">
        <v>8</v>
      </c>
      <c r="F10" s="22"/>
      <c r="G10" s="21" t="s">
        <v>8</v>
      </c>
      <c r="H10" s="24"/>
      <c r="I10" s="21" t="s">
        <v>8</v>
      </c>
      <c r="J10" s="66"/>
      <c r="K10" s="23"/>
      <c r="L10" s="21" t="s">
        <v>8</v>
      </c>
      <c r="M10" s="24"/>
      <c r="N10" s="21" t="s">
        <v>8</v>
      </c>
      <c r="O10" s="75"/>
    </row>
    <row r="11" spans="2:17" ht="12" customHeight="1" x14ac:dyDescent="0.15">
      <c r="B11" s="17">
        <v>1985</v>
      </c>
      <c r="C11" s="26" t="s">
        <v>15</v>
      </c>
      <c r="D11" s="30">
        <v>42116</v>
      </c>
      <c r="E11" s="42" t="s">
        <v>16</v>
      </c>
      <c r="F11" s="34">
        <v>145923</v>
      </c>
      <c r="G11" s="42" t="s">
        <v>16</v>
      </c>
      <c r="H11" s="34">
        <f t="shared" ref="H11:H38" si="0">D11+F11</f>
        <v>188039</v>
      </c>
      <c r="I11" s="42" t="s">
        <v>16</v>
      </c>
      <c r="J11" s="34">
        <v>346346</v>
      </c>
      <c r="K11" s="34">
        <f>J11*1.03</f>
        <v>356736.38</v>
      </c>
      <c r="L11" s="42" t="s">
        <v>16</v>
      </c>
      <c r="M11" s="34">
        <f t="shared" ref="M11:M38" si="1">SUM(K11-F11)</f>
        <v>210813.38</v>
      </c>
      <c r="N11" s="42" t="s">
        <v>16</v>
      </c>
      <c r="O11" s="39">
        <f>M11/K11*100</f>
        <v>59.095004552100917</v>
      </c>
      <c r="P11" s="9"/>
      <c r="Q11" s="9"/>
    </row>
    <row r="12" spans="2:17" ht="12" customHeight="1" x14ac:dyDescent="0.15">
      <c r="B12" s="18">
        <v>1986</v>
      </c>
      <c r="C12" s="27">
        <v>61</v>
      </c>
      <c r="D12" s="31">
        <v>34531</v>
      </c>
      <c r="E12" s="35">
        <f t="shared" ref="E12:G38" si="2">D12/D11*100</f>
        <v>81.990217494538896</v>
      </c>
      <c r="F12" s="36">
        <v>145265</v>
      </c>
      <c r="G12" s="35">
        <f t="shared" si="2"/>
        <v>99.549077253071829</v>
      </c>
      <c r="H12" s="36">
        <f t="shared" si="0"/>
        <v>179796</v>
      </c>
      <c r="I12" s="35">
        <f t="shared" ref="I12" si="3">H12/H11*100</f>
        <v>95.616334909247541</v>
      </c>
      <c r="J12" s="36">
        <v>343712</v>
      </c>
      <c r="K12" s="36">
        <f t="shared" ref="K12:K37" si="4">J12*1.03</f>
        <v>354023.36</v>
      </c>
      <c r="L12" s="35">
        <f t="shared" ref="L12:L38" si="5">K12/K11*100</f>
        <v>99.239488834864559</v>
      </c>
      <c r="M12" s="36">
        <f t="shared" si="1"/>
        <v>208758.36</v>
      </c>
      <c r="N12" s="35">
        <f t="shared" ref="N12:N38" si="6">M12/M11*100</f>
        <v>99.025194700639958</v>
      </c>
      <c r="O12" s="40">
        <f t="shared" ref="O12:O38" si="7">M12/K12*100</f>
        <v>58.967396953692543</v>
      </c>
      <c r="P12" s="9"/>
      <c r="Q12" s="9"/>
    </row>
    <row r="13" spans="2:17" ht="12" customHeight="1" x14ac:dyDescent="0.15">
      <c r="B13" s="19">
        <v>1987</v>
      </c>
      <c r="C13" s="28">
        <v>62</v>
      </c>
      <c r="D13" s="30">
        <v>92074</v>
      </c>
      <c r="E13" s="33">
        <f t="shared" si="2"/>
        <v>266.64156844574444</v>
      </c>
      <c r="F13" s="34">
        <v>157243</v>
      </c>
      <c r="G13" s="33">
        <f t="shared" si="2"/>
        <v>108.24562007365847</v>
      </c>
      <c r="H13" s="34">
        <f t="shared" si="0"/>
        <v>249317</v>
      </c>
      <c r="I13" s="33">
        <f t="shared" ref="I13" si="8">H13/H12*100</f>
        <v>138.66659992435874</v>
      </c>
      <c r="J13" s="34">
        <v>360905</v>
      </c>
      <c r="K13" s="34">
        <f t="shared" si="4"/>
        <v>371732.15</v>
      </c>
      <c r="L13" s="33">
        <f t="shared" si="5"/>
        <v>105.00215296527327</v>
      </c>
      <c r="M13" s="34">
        <f t="shared" si="1"/>
        <v>214489.15000000002</v>
      </c>
      <c r="N13" s="33">
        <f t="shared" si="6"/>
        <v>102.74517868410157</v>
      </c>
      <c r="O13" s="39">
        <f t="shared" si="7"/>
        <v>57.699919148774192</v>
      </c>
      <c r="P13" s="9"/>
      <c r="Q13" s="9"/>
    </row>
    <row r="14" spans="2:17" ht="12" customHeight="1" x14ac:dyDescent="0.15">
      <c r="B14" s="19">
        <v>1988</v>
      </c>
      <c r="C14" s="28">
        <v>63</v>
      </c>
      <c r="D14" s="30">
        <v>149721</v>
      </c>
      <c r="E14" s="33">
        <f t="shared" si="2"/>
        <v>162.60942285552923</v>
      </c>
      <c r="F14" s="34">
        <v>168781</v>
      </c>
      <c r="G14" s="33">
        <f t="shared" si="2"/>
        <v>107.33768752822066</v>
      </c>
      <c r="H14" s="34">
        <f t="shared" si="0"/>
        <v>318502</v>
      </c>
      <c r="I14" s="33">
        <f t="shared" ref="I14" si="9">H14/H13*100</f>
        <v>127.74981248771644</v>
      </c>
      <c r="J14" s="34">
        <v>377926</v>
      </c>
      <c r="K14" s="34">
        <f t="shared" si="4"/>
        <v>389263.78</v>
      </c>
      <c r="L14" s="33">
        <f t="shared" si="5"/>
        <v>104.71619955389923</v>
      </c>
      <c r="M14" s="34">
        <f t="shared" si="1"/>
        <v>220482.78000000003</v>
      </c>
      <c r="N14" s="33">
        <f t="shared" si="6"/>
        <v>102.7943744473788</v>
      </c>
      <c r="O14" s="39">
        <f t="shared" si="7"/>
        <v>56.640969781467987</v>
      </c>
      <c r="P14" s="9"/>
      <c r="Q14" s="9"/>
    </row>
    <row r="15" spans="2:17" ht="12" customHeight="1" x14ac:dyDescent="0.15">
      <c r="B15" s="19">
        <v>1989</v>
      </c>
      <c r="C15" s="28" t="s">
        <v>7</v>
      </c>
      <c r="D15" s="30">
        <v>196199</v>
      </c>
      <c r="E15" s="33">
        <f t="shared" si="2"/>
        <v>131.04307344995024</v>
      </c>
      <c r="F15" s="34">
        <v>173933</v>
      </c>
      <c r="G15" s="33">
        <f t="shared" si="2"/>
        <v>103.05247628583787</v>
      </c>
      <c r="H15" s="34">
        <f t="shared" si="0"/>
        <v>370132</v>
      </c>
      <c r="I15" s="33">
        <f t="shared" ref="I15" si="10">H15/H14*100</f>
        <v>116.2102592762369</v>
      </c>
      <c r="J15" s="34">
        <v>385785</v>
      </c>
      <c r="K15" s="34">
        <f t="shared" si="4"/>
        <v>397358.55</v>
      </c>
      <c r="L15" s="33">
        <f t="shared" si="5"/>
        <v>102.07950762847753</v>
      </c>
      <c r="M15" s="34">
        <f t="shared" si="1"/>
        <v>223425.55</v>
      </c>
      <c r="N15" s="33">
        <f t="shared" si="6"/>
        <v>101.33469380239126</v>
      </c>
      <c r="O15" s="39">
        <f t="shared" si="7"/>
        <v>56.227694106493999</v>
      </c>
      <c r="P15" s="9"/>
      <c r="Q15" s="9"/>
    </row>
    <row r="16" spans="2:17" ht="12" customHeight="1" x14ac:dyDescent="0.15">
      <c r="B16" s="17">
        <v>1990</v>
      </c>
      <c r="C16" s="26">
        <v>2</v>
      </c>
      <c r="D16" s="32">
        <v>242719</v>
      </c>
      <c r="E16" s="37">
        <f t="shared" si="2"/>
        <v>123.7106203395532</v>
      </c>
      <c r="F16" s="38">
        <v>182240</v>
      </c>
      <c r="G16" s="37">
        <f t="shared" si="2"/>
        <v>104.77597695664423</v>
      </c>
      <c r="H16" s="38">
        <f t="shared" si="0"/>
        <v>424959</v>
      </c>
      <c r="I16" s="37">
        <f t="shared" ref="I16" si="11">H16/H15*100</f>
        <v>114.81282353322599</v>
      </c>
      <c r="J16" s="38">
        <v>391150</v>
      </c>
      <c r="K16" s="38">
        <f>J16*1.03</f>
        <v>402884.5</v>
      </c>
      <c r="L16" s="37">
        <f t="shared" si="5"/>
        <v>101.39067096958149</v>
      </c>
      <c r="M16" s="38">
        <f t="shared" si="1"/>
        <v>220644.5</v>
      </c>
      <c r="N16" s="37">
        <f t="shared" si="6"/>
        <v>98.75526769431697</v>
      </c>
      <c r="O16" s="41">
        <f t="shared" si="7"/>
        <v>54.76619229580686</v>
      </c>
      <c r="P16" s="9"/>
      <c r="Q16" s="9"/>
    </row>
    <row r="17" spans="1:17" ht="12" customHeight="1" x14ac:dyDescent="0.15">
      <c r="B17" s="18">
        <v>1991</v>
      </c>
      <c r="C17" s="27">
        <v>3</v>
      </c>
      <c r="D17" s="30">
        <v>292928</v>
      </c>
      <c r="E17" s="33">
        <f t="shared" si="2"/>
        <v>120.68606083578129</v>
      </c>
      <c r="F17" s="34">
        <v>186079</v>
      </c>
      <c r="G17" s="33">
        <f t="shared" si="2"/>
        <v>102.10656277436347</v>
      </c>
      <c r="H17" s="34">
        <f t="shared" si="0"/>
        <v>479007</v>
      </c>
      <c r="I17" s="33">
        <f t="shared" ref="I17" si="12">H17/H16*100</f>
        <v>112.71840342244781</v>
      </c>
      <c r="J17" s="34">
        <v>391157</v>
      </c>
      <c r="K17" s="34">
        <f t="shared" si="4"/>
        <v>402891.71</v>
      </c>
      <c r="L17" s="33">
        <f t="shared" si="5"/>
        <v>100.00178959478461</v>
      </c>
      <c r="M17" s="34">
        <f t="shared" si="1"/>
        <v>216812.71000000002</v>
      </c>
      <c r="N17" s="33">
        <f t="shared" si="6"/>
        <v>98.263364824412122</v>
      </c>
      <c r="O17" s="39">
        <f t="shared" si="7"/>
        <v>53.814140281019931</v>
      </c>
      <c r="P17" s="9"/>
      <c r="Q17" s="9"/>
    </row>
    <row r="18" spans="1:17" ht="12" customHeight="1" x14ac:dyDescent="0.15">
      <c r="B18" s="19">
        <v>1992</v>
      </c>
      <c r="C18" s="28">
        <v>4</v>
      </c>
      <c r="D18" s="30">
        <v>306241</v>
      </c>
      <c r="E18" s="33">
        <f t="shared" si="2"/>
        <v>104.54480281844003</v>
      </c>
      <c r="F18" s="34">
        <v>188091</v>
      </c>
      <c r="G18" s="33">
        <f t="shared" si="2"/>
        <v>101.08126118476561</v>
      </c>
      <c r="H18" s="34">
        <f t="shared" si="0"/>
        <v>494332</v>
      </c>
      <c r="I18" s="33">
        <f t="shared" ref="I18" si="13">H18/H17*100</f>
        <v>103.1993269409424</v>
      </c>
      <c r="J18" s="34">
        <v>396760</v>
      </c>
      <c r="K18" s="34">
        <f t="shared" si="4"/>
        <v>408662.8</v>
      </c>
      <c r="L18" s="33">
        <f t="shared" si="5"/>
        <v>101.43241716241815</v>
      </c>
      <c r="M18" s="34">
        <f t="shared" si="1"/>
        <v>220571.8</v>
      </c>
      <c r="N18" s="33">
        <f t="shared" si="6"/>
        <v>101.7337959568883</v>
      </c>
      <c r="O18" s="39">
        <f t="shared" si="7"/>
        <v>53.97403433833469</v>
      </c>
      <c r="P18" s="9"/>
      <c r="Q18" s="9"/>
    </row>
    <row r="19" spans="1:17" ht="12" customHeight="1" x14ac:dyDescent="0.15">
      <c r="B19" s="19">
        <v>1993</v>
      </c>
      <c r="C19" s="28">
        <v>5</v>
      </c>
      <c r="D19" s="30">
        <v>280979</v>
      </c>
      <c r="E19" s="33">
        <f t="shared" si="2"/>
        <v>91.75094125215108</v>
      </c>
      <c r="F19" s="34">
        <v>187407</v>
      </c>
      <c r="G19" s="33">
        <f t="shared" si="2"/>
        <v>99.63634623666205</v>
      </c>
      <c r="H19" s="34">
        <f t="shared" si="0"/>
        <v>468386</v>
      </c>
      <c r="I19" s="33">
        <f t="shared" ref="I19" si="14">H19/H18*100</f>
        <v>94.75130074524813</v>
      </c>
      <c r="J19" s="34">
        <v>402304</v>
      </c>
      <c r="K19" s="34">
        <f t="shared" si="4"/>
        <v>414373.12</v>
      </c>
      <c r="L19" s="33">
        <f t="shared" si="5"/>
        <v>101.39731827805223</v>
      </c>
      <c r="M19" s="34">
        <f t="shared" si="1"/>
        <v>226966.12</v>
      </c>
      <c r="N19" s="33">
        <f t="shared" si="6"/>
        <v>102.89897439291877</v>
      </c>
      <c r="O19" s="39">
        <f t="shared" si="7"/>
        <v>54.773369469525434</v>
      </c>
      <c r="P19" s="9"/>
      <c r="Q19" s="9"/>
    </row>
    <row r="20" spans="1:17" ht="12" customHeight="1" x14ac:dyDescent="0.15">
      <c r="B20" s="19">
        <v>1994</v>
      </c>
      <c r="C20" s="28">
        <v>6</v>
      </c>
      <c r="D20" s="30">
        <v>406321</v>
      </c>
      <c r="E20" s="33">
        <f t="shared" si="2"/>
        <v>144.60902772093286</v>
      </c>
      <c r="F20" s="34">
        <v>203244</v>
      </c>
      <c r="G20" s="33">
        <f t="shared" si="2"/>
        <v>108.45059149338073</v>
      </c>
      <c r="H20" s="34">
        <f t="shared" si="0"/>
        <v>609565</v>
      </c>
      <c r="I20" s="33">
        <f t="shared" ref="I20" si="15">H20/H19*100</f>
        <v>130.14159261805435</v>
      </c>
      <c r="J20" s="34">
        <v>427737</v>
      </c>
      <c r="K20" s="34">
        <f t="shared" si="4"/>
        <v>440569.11</v>
      </c>
      <c r="L20" s="33">
        <f t="shared" si="5"/>
        <v>106.32183622335347</v>
      </c>
      <c r="M20" s="34">
        <f t="shared" si="1"/>
        <v>237325.11</v>
      </c>
      <c r="N20" s="33">
        <f t="shared" si="6"/>
        <v>104.56411291694107</v>
      </c>
      <c r="O20" s="39">
        <f t="shared" si="7"/>
        <v>53.867850608046489</v>
      </c>
      <c r="P20" s="9"/>
      <c r="Q20" s="9"/>
    </row>
    <row r="21" spans="1:17" ht="12" customHeight="1" x14ac:dyDescent="0.15">
      <c r="B21" s="17">
        <v>1995</v>
      </c>
      <c r="C21" s="26">
        <v>7</v>
      </c>
      <c r="D21" s="30">
        <v>461929</v>
      </c>
      <c r="E21" s="33">
        <f t="shared" si="2"/>
        <v>113.68573123220311</v>
      </c>
      <c r="F21" s="34">
        <v>190427</v>
      </c>
      <c r="G21" s="33">
        <f t="shared" si="2"/>
        <v>93.693786778453486</v>
      </c>
      <c r="H21" s="34">
        <f t="shared" si="0"/>
        <v>652356</v>
      </c>
      <c r="I21" s="33">
        <f t="shared" ref="I21" si="16">H21/H20*100</f>
        <v>107.01992404419545</v>
      </c>
      <c r="J21" s="34">
        <v>408682</v>
      </c>
      <c r="K21" s="34">
        <f t="shared" si="4"/>
        <v>420942.46</v>
      </c>
      <c r="L21" s="33">
        <f t="shared" si="5"/>
        <v>95.545159759384873</v>
      </c>
      <c r="M21" s="34">
        <f t="shared" si="1"/>
        <v>230515.46000000002</v>
      </c>
      <c r="N21" s="33">
        <f t="shared" si="6"/>
        <v>97.130666030240135</v>
      </c>
      <c r="O21" s="39">
        <f t="shared" si="7"/>
        <v>54.761750572750486</v>
      </c>
      <c r="P21" s="9"/>
      <c r="Q21" s="9"/>
    </row>
    <row r="22" spans="1:17" ht="12" customHeight="1" x14ac:dyDescent="0.15">
      <c r="A22" s="9"/>
      <c r="B22" s="18">
        <v>1996</v>
      </c>
      <c r="C22" s="27">
        <v>8</v>
      </c>
      <c r="D22" s="31">
        <v>497963</v>
      </c>
      <c r="E22" s="35">
        <f t="shared" si="2"/>
        <v>107.80076591857191</v>
      </c>
      <c r="F22" s="36">
        <v>185466</v>
      </c>
      <c r="G22" s="35">
        <f t="shared" si="2"/>
        <v>97.394802207670125</v>
      </c>
      <c r="H22" s="36">
        <f t="shared" si="0"/>
        <v>683429</v>
      </c>
      <c r="I22" s="35">
        <f t="shared" ref="I22" si="17">H22/H21*100</f>
        <v>104.76319678212509</v>
      </c>
      <c r="J22" s="36">
        <v>404216</v>
      </c>
      <c r="K22" s="36">
        <f t="shared" si="4"/>
        <v>416342.48000000004</v>
      </c>
      <c r="L22" s="35">
        <f t="shared" si="5"/>
        <v>98.907218815607251</v>
      </c>
      <c r="M22" s="36">
        <f t="shared" si="1"/>
        <v>230876.48000000004</v>
      </c>
      <c r="N22" s="35">
        <f t="shared" si="6"/>
        <v>100.15661422448629</v>
      </c>
      <c r="O22" s="40">
        <f t="shared" si="7"/>
        <v>55.453500685301208</v>
      </c>
      <c r="P22" s="9"/>
      <c r="Q22" s="9"/>
    </row>
    <row r="23" spans="1:17" ht="12" customHeight="1" x14ac:dyDescent="0.15">
      <c r="A23" s="9"/>
      <c r="B23" s="19">
        <v>1997</v>
      </c>
      <c r="C23" s="28">
        <v>9</v>
      </c>
      <c r="D23" s="30">
        <v>465506</v>
      </c>
      <c r="E23" s="33">
        <f t="shared" si="2"/>
        <v>93.482045854812498</v>
      </c>
      <c r="F23" s="34">
        <v>174797</v>
      </c>
      <c r="G23" s="33">
        <f t="shared" si="2"/>
        <v>94.247463146884073</v>
      </c>
      <c r="H23" s="34">
        <f t="shared" si="0"/>
        <v>640303</v>
      </c>
      <c r="I23" s="33">
        <f t="shared" ref="I23" si="18">H23/H22*100</f>
        <v>93.689761482172983</v>
      </c>
      <c r="J23" s="34">
        <v>391551</v>
      </c>
      <c r="K23" s="34">
        <f t="shared" si="4"/>
        <v>403297.53</v>
      </c>
      <c r="L23" s="33">
        <f t="shared" si="5"/>
        <v>96.866774199932706</v>
      </c>
      <c r="M23" s="34">
        <f t="shared" si="1"/>
        <v>228500.53000000003</v>
      </c>
      <c r="N23" s="33">
        <f t="shared" si="6"/>
        <v>98.970899937490373</v>
      </c>
      <c r="O23" s="39">
        <f t="shared" si="7"/>
        <v>56.658053422742263</v>
      </c>
      <c r="P23" s="9"/>
      <c r="Q23" s="9"/>
    </row>
    <row r="24" spans="1:17" ht="12" customHeight="1" x14ac:dyDescent="0.15">
      <c r="A24" s="9"/>
      <c r="B24" s="19">
        <v>1998</v>
      </c>
      <c r="C24" s="28">
        <v>10</v>
      </c>
      <c r="D24" s="30">
        <v>459055</v>
      </c>
      <c r="E24" s="33">
        <f t="shared" si="2"/>
        <v>98.61419616503332</v>
      </c>
      <c r="F24" s="34">
        <v>158913</v>
      </c>
      <c r="G24" s="33">
        <f t="shared" si="2"/>
        <v>90.912887520952879</v>
      </c>
      <c r="H24" s="34">
        <f t="shared" si="0"/>
        <v>617968</v>
      </c>
      <c r="I24" s="33">
        <f t="shared" ref="I24" si="19">H24/H23*100</f>
        <v>96.511807691046272</v>
      </c>
      <c r="J24" s="34">
        <v>371367</v>
      </c>
      <c r="K24" s="34">
        <f t="shared" si="4"/>
        <v>382508.01</v>
      </c>
      <c r="L24" s="33">
        <f t="shared" si="5"/>
        <v>94.84511596190535</v>
      </c>
      <c r="M24" s="34">
        <f t="shared" si="1"/>
        <v>223595.01</v>
      </c>
      <c r="N24" s="33">
        <f t="shared" si="6"/>
        <v>97.853169093305809</v>
      </c>
      <c r="O24" s="39">
        <f t="shared" si="7"/>
        <v>58.454987648493947</v>
      </c>
      <c r="P24" s="9"/>
      <c r="Q24" s="9"/>
    </row>
    <row r="25" spans="1:17" ht="12" customHeight="1" x14ac:dyDescent="0.15">
      <c r="A25" s="9"/>
      <c r="B25" s="19">
        <v>1999</v>
      </c>
      <c r="C25" s="28">
        <v>11</v>
      </c>
      <c r="D25" s="30">
        <v>468867</v>
      </c>
      <c r="E25" s="33">
        <f t="shared" si="2"/>
        <v>102.13743451220442</v>
      </c>
      <c r="F25" s="34">
        <f>151906*1.03</f>
        <v>156463.18</v>
      </c>
      <c r="G25" s="33">
        <f t="shared" si="2"/>
        <v>98.458389181501829</v>
      </c>
      <c r="H25" s="34">
        <f t="shared" si="0"/>
        <v>625330.17999999993</v>
      </c>
      <c r="I25" s="33">
        <f t="shared" ref="I25" si="20">H25/H24*100</f>
        <v>101.19135295031457</v>
      </c>
      <c r="J25" s="34">
        <v>365657</v>
      </c>
      <c r="K25" s="34">
        <f t="shared" si="4"/>
        <v>376626.71</v>
      </c>
      <c r="L25" s="33">
        <f t="shared" si="5"/>
        <v>98.462437427127341</v>
      </c>
      <c r="M25" s="34">
        <f t="shared" si="1"/>
        <v>220163.53000000003</v>
      </c>
      <c r="N25" s="33">
        <f t="shared" si="6"/>
        <v>98.4653145881923</v>
      </c>
      <c r="O25" s="39">
        <f t="shared" si="7"/>
        <v>58.456695755858632</v>
      </c>
      <c r="P25" s="9"/>
      <c r="Q25" s="9"/>
    </row>
    <row r="26" spans="1:17" ht="12" customHeight="1" x14ac:dyDescent="0.15">
      <c r="A26" s="9"/>
      <c r="B26" s="17">
        <v>2000</v>
      </c>
      <c r="C26" s="26">
        <v>12</v>
      </c>
      <c r="D26" s="32">
        <v>482168</v>
      </c>
      <c r="E26" s="37">
        <f t="shared" si="2"/>
        <v>102.83683859175416</v>
      </c>
      <c r="F26" s="38">
        <f>161711*1.03</f>
        <v>166562.33000000002</v>
      </c>
      <c r="G26" s="37">
        <f t="shared" si="2"/>
        <v>106.45464958592817</v>
      </c>
      <c r="H26" s="38">
        <f t="shared" si="0"/>
        <v>648730.33000000007</v>
      </c>
      <c r="I26" s="37">
        <f t="shared" ref="I26" si="21">H26/H25*100</f>
        <v>103.74204712141035</v>
      </c>
      <c r="J26" s="38">
        <v>375097</v>
      </c>
      <c r="K26" s="38">
        <f t="shared" si="4"/>
        <v>386349.91000000003</v>
      </c>
      <c r="L26" s="37">
        <f t="shared" si="5"/>
        <v>102.5816543919575</v>
      </c>
      <c r="M26" s="38">
        <f t="shared" si="1"/>
        <v>219787.58000000002</v>
      </c>
      <c r="N26" s="37">
        <f t="shared" si="6"/>
        <v>99.829240564956407</v>
      </c>
      <c r="O26" s="41">
        <f t="shared" si="7"/>
        <v>56.888218247546632</v>
      </c>
      <c r="P26" s="9"/>
      <c r="Q26" s="9"/>
    </row>
    <row r="27" spans="1:17" ht="12" customHeight="1" x14ac:dyDescent="0.15">
      <c r="A27" s="9"/>
      <c r="B27" s="18">
        <v>2001</v>
      </c>
      <c r="C27" s="27">
        <v>13</v>
      </c>
      <c r="D27" s="30">
        <v>471822</v>
      </c>
      <c r="E27" s="33">
        <f t="shared" si="2"/>
        <v>97.854274858555527</v>
      </c>
      <c r="F27" s="34">
        <f>172186*1.03</f>
        <v>177351.58000000002</v>
      </c>
      <c r="G27" s="33">
        <f t="shared" si="2"/>
        <v>106.47760511035118</v>
      </c>
      <c r="H27" s="34">
        <f t="shared" si="0"/>
        <v>649173.58000000007</v>
      </c>
      <c r="I27" s="33">
        <f t="shared" ref="I27" si="22">H27/H26*100</f>
        <v>100.0683257710488</v>
      </c>
      <c r="J27" s="34">
        <v>377525</v>
      </c>
      <c r="K27" s="34">
        <f t="shared" si="4"/>
        <v>388850.75</v>
      </c>
      <c r="L27" s="33">
        <f t="shared" si="5"/>
        <v>100.64729923193201</v>
      </c>
      <c r="M27" s="34">
        <f t="shared" si="1"/>
        <v>211499.16999999998</v>
      </c>
      <c r="N27" s="33">
        <f t="shared" si="6"/>
        <v>96.22889974037659</v>
      </c>
      <c r="O27" s="39">
        <f t="shared" si="7"/>
        <v>54.390835044036812</v>
      </c>
      <c r="P27" s="9"/>
      <c r="Q27" s="9"/>
    </row>
    <row r="28" spans="1:17" ht="12" customHeight="1" x14ac:dyDescent="0.15">
      <c r="A28" s="9"/>
      <c r="B28" s="19">
        <v>2002</v>
      </c>
      <c r="C28" s="28">
        <v>14</v>
      </c>
      <c r="D28" s="30">
        <v>512202</v>
      </c>
      <c r="E28" s="33">
        <f t="shared" si="2"/>
        <v>108.558312244872</v>
      </c>
      <c r="F28" s="34">
        <f>185932*1.03</f>
        <v>191509.96</v>
      </c>
      <c r="G28" s="33">
        <f t="shared" si="2"/>
        <v>107.98322744009383</v>
      </c>
      <c r="H28" s="34">
        <f t="shared" si="0"/>
        <v>703711.96</v>
      </c>
      <c r="I28" s="33">
        <f t="shared" ref="I28" si="23">H28/H27*100</f>
        <v>108.40120141673046</v>
      </c>
      <c r="J28" s="34">
        <v>396150</v>
      </c>
      <c r="K28" s="34">
        <f t="shared" si="4"/>
        <v>408034.5</v>
      </c>
      <c r="L28" s="33">
        <f t="shared" si="5"/>
        <v>104.93344811601881</v>
      </c>
      <c r="M28" s="34">
        <f t="shared" si="1"/>
        <v>216524.54</v>
      </c>
      <c r="N28" s="33">
        <f t="shared" si="6"/>
        <v>102.37607079025418</v>
      </c>
      <c r="O28" s="39">
        <f t="shared" si="7"/>
        <v>53.065253060709324</v>
      </c>
      <c r="P28" s="9"/>
      <c r="Q28" s="9"/>
    </row>
    <row r="29" spans="1:17" ht="12" customHeight="1" x14ac:dyDescent="0.15">
      <c r="A29" s="9"/>
      <c r="B29" s="19">
        <v>2003</v>
      </c>
      <c r="C29" s="28">
        <v>15</v>
      </c>
      <c r="D29" s="30">
        <v>534145</v>
      </c>
      <c r="E29" s="33">
        <f t="shared" si="2"/>
        <v>104.2840519951113</v>
      </c>
      <c r="F29" s="34">
        <f>207693*1.03</f>
        <v>213923.79</v>
      </c>
      <c r="G29" s="33">
        <f t="shared" si="2"/>
        <v>111.7037411526795</v>
      </c>
      <c r="H29" s="34">
        <f t="shared" si="0"/>
        <v>748068.79</v>
      </c>
      <c r="I29" s="33">
        <f t="shared" ref="I29" si="24">H29/H28*100</f>
        <v>106.30326504611347</v>
      </c>
      <c r="J29" s="34">
        <v>421382</v>
      </c>
      <c r="K29" s="34">
        <f t="shared" si="4"/>
        <v>434023.46</v>
      </c>
      <c r="L29" s="33">
        <f t="shared" si="5"/>
        <v>106.36930455635492</v>
      </c>
      <c r="M29" s="34">
        <f t="shared" si="1"/>
        <v>220099.67</v>
      </c>
      <c r="N29" s="33">
        <f t="shared" si="6"/>
        <v>101.65114309906859</v>
      </c>
      <c r="O29" s="39">
        <f t="shared" si="7"/>
        <v>50.711468453802013</v>
      </c>
      <c r="P29" s="9"/>
      <c r="Q29" s="9"/>
    </row>
    <row r="30" spans="1:17" ht="12" customHeight="1" x14ac:dyDescent="0.15">
      <c r="A30" s="9"/>
      <c r="B30" s="19">
        <v>2004</v>
      </c>
      <c r="C30" s="28">
        <v>16</v>
      </c>
      <c r="D30" s="30">
        <v>486220</v>
      </c>
      <c r="E30" s="33">
        <f t="shared" si="2"/>
        <v>91.027717192897057</v>
      </c>
      <c r="F30" s="34">
        <f>243939*1.03</f>
        <v>251257.17</v>
      </c>
      <c r="G30" s="33">
        <f t="shared" si="2"/>
        <v>117.4517196053791</v>
      </c>
      <c r="H30" s="34">
        <f t="shared" si="0"/>
        <v>737477.17</v>
      </c>
      <c r="I30" s="33">
        <f t="shared" ref="I30" si="25">H30/H29*100</f>
        <v>98.584138231458624</v>
      </c>
      <c r="J30" s="34">
        <v>468104</v>
      </c>
      <c r="K30" s="34">
        <f t="shared" si="4"/>
        <v>482147.12</v>
      </c>
      <c r="L30" s="33">
        <f t="shared" si="5"/>
        <v>111.08780156722405</v>
      </c>
      <c r="M30" s="34">
        <f t="shared" si="1"/>
        <v>230889.94999999998</v>
      </c>
      <c r="N30" s="33">
        <f t="shared" si="6"/>
        <v>104.90245169381672</v>
      </c>
      <c r="O30" s="39">
        <f t="shared" si="7"/>
        <v>47.887862526276209</v>
      </c>
      <c r="P30" s="9"/>
      <c r="Q30" s="9"/>
    </row>
    <row r="31" spans="1:17" ht="12" customHeight="1" x14ac:dyDescent="0.15">
      <c r="A31" s="9"/>
      <c r="B31" s="17">
        <v>2005</v>
      </c>
      <c r="C31" s="26">
        <v>17</v>
      </c>
      <c r="D31" s="30">
        <v>422876</v>
      </c>
      <c r="E31" s="33">
        <f>D31/D30*100</f>
        <v>86.972152523549013</v>
      </c>
      <c r="F31" s="34">
        <f>272068*1.03</f>
        <v>280230.03999999998</v>
      </c>
      <c r="G31" s="33">
        <f>F31/F30*100</f>
        <v>111.5311614788943</v>
      </c>
      <c r="H31" s="34">
        <f>D31+F31</f>
        <v>703106.04</v>
      </c>
      <c r="I31" s="33">
        <f t="shared" ref="I31" si="26">H31/H30*100</f>
        <v>95.339363522263341</v>
      </c>
      <c r="J31" s="34">
        <v>491591</v>
      </c>
      <c r="K31" s="34">
        <f t="shared" si="4"/>
        <v>506338.73000000004</v>
      </c>
      <c r="L31" s="33">
        <f t="shared" si="5"/>
        <v>105.01747474920104</v>
      </c>
      <c r="M31" s="34">
        <f t="shared" si="1"/>
        <v>226108.69000000006</v>
      </c>
      <c r="N31" s="33">
        <f t="shared" si="6"/>
        <v>97.929203934601787</v>
      </c>
      <c r="O31" s="39">
        <f t="shared" si="7"/>
        <v>44.655618186663311</v>
      </c>
      <c r="P31" s="9"/>
      <c r="Q31" s="9"/>
    </row>
    <row r="32" spans="1:17" ht="12" customHeight="1" x14ac:dyDescent="0.15">
      <c r="A32" s="9"/>
      <c r="B32" s="18">
        <v>2006</v>
      </c>
      <c r="C32" s="27">
        <v>18</v>
      </c>
      <c r="D32" s="31">
        <v>382962</v>
      </c>
      <c r="E32" s="35">
        <f t="shared" si="2"/>
        <v>90.561299293409888</v>
      </c>
      <c r="F32" s="36">
        <f>264183*1.03</f>
        <v>272108.49</v>
      </c>
      <c r="G32" s="35">
        <f t="shared" si="2"/>
        <v>97.101827484305403</v>
      </c>
      <c r="H32" s="36">
        <f t="shared" si="0"/>
        <v>655070.49</v>
      </c>
      <c r="I32" s="35">
        <f t="shared" ref="I32" si="27">H32/H31*100</f>
        <v>93.168093108686705</v>
      </c>
      <c r="J32" s="36">
        <v>504127</v>
      </c>
      <c r="K32" s="36">
        <f t="shared" si="4"/>
        <v>519250.81</v>
      </c>
      <c r="L32" s="35">
        <f t="shared" si="5"/>
        <v>102.55008736937819</v>
      </c>
      <c r="M32" s="36">
        <f t="shared" si="1"/>
        <v>247142.32</v>
      </c>
      <c r="N32" s="35">
        <f t="shared" si="6"/>
        <v>109.30244211312707</v>
      </c>
      <c r="O32" s="40">
        <f t="shared" si="7"/>
        <v>47.595943085770053</v>
      </c>
      <c r="P32" s="9"/>
      <c r="Q32" s="9"/>
    </row>
    <row r="33" spans="1:17" ht="12" customHeight="1" x14ac:dyDescent="0.15">
      <c r="A33" s="9"/>
      <c r="B33" s="19">
        <v>2007</v>
      </c>
      <c r="C33" s="28">
        <v>19</v>
      </c>
      <c r="D33" s="30">
        <v>363502</v>
      </c>
      <c r="E33" s="33">
        <f t="shared" si="2"/>
        <v>94.918555888051557</v>
      </c>
      <c r="F33" s="34">
        <f>314608*1.03</f>
        <v>324046.24</v>
      </c>
      <c r="G33" s="33">
        <f t="shared" si="2"/>
        <v>119.08714792397694</v>
      </c>
      <c r="H33" s="34">
        <f t="shared" si="0"/>
        <v>687548.24</v>
      </c>
      <c r="I33" s="33">
        <f t="shared" ref="I33" si="28">H33/H32*100</f>
        <v>104.95790155346486</v>
      </c>
      <c r="J33" s="34">
        <v>507682</v>
      </c>
      <c r="K33" s="34">
        <f t="shared" si="4"/>
        <v>522912.46</v>
      </c>
      <c r="L33" s="33">
        <f t="shared" si="5"/>
        <v>100.70517944882937</v>
      </c>
      <c r="M33" s="34">
        <f t="shared" si="1"/>
        <v>198866.22000000003</v>
      </c>
      <c r="N33" s="33">
        <f t="shared" si="6"/>
        <v>80.466275464275</v>
      </c>
      <c r="O33" s="39">
        <f t="shared" si="7"/>
        <v>38.030499407109183</v>
      </c>
      <c r="P33" s="9"/>
      <c r="Q33" s="9"/>
    </row>
    <row r="34" spans="1:17" ht="12" customHeight="1" x14ac:dyDescent="0.15">
      <c r="A34" s="9"/>
      <c r="B34" s="19">
        <v>2008</v>
      </c>
      <c r="C34" s="28">
        <v>20</v>
      </c>
      <c r="D34" s="30">
        <v>381435</v>
      </c>
      <c r="E34" s="33">
        <f t="shared" si="2"/>
        <v>104.93339789052054</v>
      </c>
      <c r="F34" s="34">
        <f>319248*1.03</f>
        <v>328825.44</v>
      </c>
      <c r="G34" s="33">
        <f t="shared" si="2"/>
        <v>101.47485124345216</v>
      </c>
      <c r="H34" s="34">
        <f t="shared" si="0"/>
        <v>710260.44</v>
      </c>
      <c r="I34" s="33">
        <f t="shared" ref="I34" si="29">H34/H33*100</f>
        <v>103.30336093944477</v>
      </c>
      <c r="J34" s="34">
        <v>516211</v>
      </c>
      <c r="K34" s="34">
        <f t="shared" si="4"/>
        <v>531697.32999999996</v>
      </c>
      <c r="L34" s="33">
        <f t="shared" si="5"/>
        <v>101.6799886543151</v>
      </c>
      <c r="M34" s="34">
        <f t="shared" si="1"/>
        <v>202871.88999999996</v>
      </c>
      <c r="N34" s="33">
        <f t="shared" si="6"/>
        <v>102.01425360224574</v>
      </c>
      <c r="O34" s="39">
        <f t="shared" si="7"/>
        <v>38.155521676213787</v>
      </c>
      <c r="P34" s="9"/>
      <c r="Q34" s="9"/>
    </row>
    <row r="35" spans="1:17" ht="12" customHeight="1" x14ac:dyDescent="0.15">
      <c r="A35" s="9"/>
      <c r="B35" s="19">
        <v>2009</v>
      </c>
      <c r="C35" s="28">
        <v>21</v>
      </c>
      <c r="D35" s="30">
        <v>364755</v>
      </c>
      <c r="E35" s="33">
        <f t="shared" si="2"/>
        <v>95.627039993707967</v>
      </c>
      <c r="F35" s="34">
        <f>285138*1.03</f>
        <v>293692.14</v>
      </c>
      <c r="G35" s="33">
        <f t="shared" si="2"/>
        <v>89.315516463689676</v>
      </c>
      <c r="H35" s="34">
        <f t="shared" si="0"/>
        <v>658447.14</v>
      </c>
      <c r="I35" s="33">
        <f t="shared" ref="I35" si="30">H35/H34*100</f>
        <v>92.705028031689338</v>
      </c>
      <c r="J35" s="34">
        <v>470158</v>
      </c>
      <c r="K35" s="34">
        <f t="shared" si="4"/>
        <v>484262.74</v>
      </c>
      <c r="L35" s="33">
        <f t="shared" si="5"/>
        <v>91.078648072203038</v>
      </c>
      <c r="M35" s="34">
        <f t="shared" si="1"/>
        <v>190570.59999999998</v>
      </c>
      <c r="N35" s="33">
        <f t="shared" si="6"/>
        <v>93.936424607667433</v>
      </c>
      <c r="O35" s="39">
        <f t="shared" si="7"/>
        <v>39.352728231785903</v>
      </c>
      <c r="P35" s="9"/>
      <c r="Q35" s="9"/>
    </row>
    <row r="36" spans="1:17" ht="12" customHeight="1" x14ac:dyDescent="0.15">
      <c r="A36" s="9"/>
      <c r="B36" s="17">
        <v>2010</v>
      </c>
      <c r="C36" s="28">
        <v>22</v>
      </c>
      <c r="D36" s="32">
        <v>388379</v>
      </c>
      <c r="E36" s="37">
        <f t="shared" si="2"/>
        <v>106.47667612507026</v>
      </c>
      <c r="F36" s="38">
        <f>275445*1.03</f>
        <v>283708.35000000003</v>
      </c>
      <c r="G36" s="37">
        <f t="shared" si="2"/>
        <v>96.600593396881521</v>
      </c>
      <c r="H36" s="38">
        <f t="shared" si="0"/>
        <v>672087.35000000009</v>
      </c>
      <c r="I36" s="37">
        <f t="shared" ref="I36" si="31">H36/H35*100</f>
        <v>102.07157251833459</v>
      </c>
      <c r="J36" s="38">
        <v>461743</v>
      </c>
      <c r="K36" s="38">
        <f t="shared" si="4"/>
        <v>475595.29000000004</v>
      </c>
      <c r="L36" s="37">
        <f t="shared" si="5"/>
        <v>98.210176153548389</v>
      </c>
      <c r="M36" s="38">
        <f t="shared" si="1"/>
        <v>191886.94</v>
      </c>
      <c r="N36" s="37">
        <f t="shared" si="6"/>
        <v>100.69073613663389</v>
      </c>
      <c r="O36" s="41">
        <f t="shared" si="7"/>
        <v>40.346686360161385</v>
      </c>
      <c r="P36" s="9"/>
      <c r="Q36" s="9"/>
    </row>
    <row r="37" spans="1:17" ht="12" customHeight="1" x14ac:dyDescent="0.15">
      <c r="A37" s="9"/>
      <c r="B37" s="18">
        <v>2011</v>
      </c>
      <c r="C37" s="27">
        <v>23</v>
      </c>
      <c r="D37" s="30">
        <v>379434</v>
      </c>
      <c r="E37" s="33">
        <f t="shared" si="2"/>
        <v>97.696837367622862</v>
      </c>
      <c r="F37" s="34">
        <f>323678*1.03</f>
        <v>333388.34000000003</v>
      </c>
      <c r="G37" s="33">
        <f t="shared" si="2"/>
        <v>117.51093684764653</v>
      </c>
      <c r="H37" s="34">
        <f t="shared" si="0"/>
        <v>712822.34000000008</v>
      </c>
      <c r="I37" s="33">
        <f t="shared" ref="I37" si="32">H37/H36*100</f>
        <v>106.06096662881693</v>
      </c>
      <c r="J37" s="34">
        <v>504755</v>
      </c>
      <c r="K37" s="34">
        <f t="shared" si="4"/>
        <v>519897.65</v>
      </c>
      <c r="L37" s="33">
        <f t="shared" si="5"/>
        <v>109.31513850778462</v>
      </c>
      <c r="M37" s="34">
        <f t="shared" si="1"/>
        <v>186509.31</v>
      </c>
      <c r="N37" s="33">
        <f t="shared" si="6"/>
        <v>97.197500778322905</v>
      </c>
      <c r="O37" s="39">
        <f t="shared" si="7"/>
        <v>35.874236015492663</v>
      </c>
      <c r="P37" s="9"/>
      <c r="Q37" s="9"/>
    </row>
    <row r="38" spans="1:17" ht="12" customHeight="1" x14ac:dyDescent="0.15">
      <c r="A38" s="9"/>
      <c r="B38" s="19">
        <v>2012</v>
      </c>
      <c r="C38" s="28">
        <v>24</v>
      </c>
      <c r="D38" s="30">
        <v>335953</v>
      </c>
      <c r="E38" s="33">
        <f t="shared" si="2"/>
        <v>88.540563049173244</v>
      </c>
      <c r="F38" s="34">
        <f>344912*1.03</f>
        <v>355259.36</v>
      </c>
      <c r="G38" s="33">
        <f t="shared" si="2"/>
        <v>106.56022343192926</v>
      </c>
      <c r="H38" s="34">
        <f t="shared" si="0"/>
        <v>691212.36</v>
      </c>
      <c r="I38" s="33">
        <f t="shared" ref="I38" si="33">H38/H37*100</f>
        <v>96.968391871668885</v>
      </c>
      <c r="J38" s="34">
        <v>518959</v>
      </c>
      <c r="K38" s="34">
        <f t="shared" ref="K38:K43" si="34">J38*1.03</f>
        <v>534527.77</v>
      </c>
      <c r="L38" s="33">
        <f t="shared" si="5"/>
        <v>102.81403849392279</v>
      </c>
      <c r="M38" s="34">
        <f t="shared" si="1"/>
        <v>179268.41000000003</v>
      </c>
      <c r="N38" s="33">
        <f t="shared" si="6"/>
        <v>96.117673696825122</v>
      </c>
      <c r="O38" s="39">
        <f t="shared" si="7"/>
        <v>33.537716852391043</v>
      </c>
      <c r="P38" s="9"/>
      <c r="Q38" s="9"/>
    </row>
    <row r="39" spans="1:17" ht="12" customHeight="1" x14ac:dyDescent="0.15">
      <c r="B39" s="19">
        <v>2013</v>
      </c>
      <c r="C39" s="28">
        <v>25</v>
      </c>
      <c r="D39" s="30">
        <v>325659</v>
      </c>
      <c r="E39" s="33">
        <f t="shared" ref="E39" si="35">D39/D38*100</f>
        <v>96.935880911913273</v>
      </c>
      <c r="F39" s="34">
        <f>328597*1.03</f>
        <v>338454.91000000003</v>
      </c>
      <c r="G39" s="33">
        <f t="shared" ref="G39" si="36">F39/F38*100</f>
        <v>95.269807951013604</v>
      </c>
      <c r="H39" s="34">
        <f t="shared" ref="H39" si="37">D39+F39</f>
        <v>664113.91</v>
      </c>
      <c r="I39" s="33">
        <f t="shared" ref="I39" si="38">H39/H38*100</f>
        <v>96.079576759883182</v>
      </c>
      <c r="J39" s="34">
        <v>505527</v>
      </c>
      <c r="K39" s="34">
        <f t="shared" si="34"/>
        <v>520692.81</v>
      </c>
      <c r="L39" s="33">
        <f t="shared" ref="L39" si="39">K39/K38*100</f>
        <v>97.41174158266837</v>
      </c>
      <c r="M39" s="34">
        <f>SUM(K39-F39)</f>
        <v>182237.89999999997</v>
      </c>
      <c r="N39" s="33">
        <f t="shared" ref="N39" si="40">M39/M38*100</f>
        <v>101.65644912006525</v>
      </c>
      <c r="O39" s="39">
        <f t="shared" ref="O39" si="41">M39/K39*100</f>
        <v>34.999119730499054</v>
      </c>
      <c r="P39" s="9"/>
      <c r="Q39" s="9"/>
    </row>
    <row r="40" spans="1:17" ht="12" customHeight="1" x14ac:dyDescent="0.15">
      <c r="B40" s="19">
        <v>2014</v>
      </c>
      <c r="C40" s="28">
        <v>26</v>
      </c>
      <c r="D40" s="30">
        <v>323440</v>
      </c>
      <c r="E40" s="33">
        <f t="shared" ref="E40" si="42">D40/D39*100</f>
        <v>99.318612413598274</v>
      </c>
      <c r="F40" s="34">
        <f>345179*1.03</f>
        <v>355534.37</v>
      </c>
      <c r="G40" s="33">
        <f t="shared" ref="G40" si="43">F40/F39*100</f>
        <v>105.04630291816419</v>
      </c>
      <c r="H40" s="34">
        <f t="shared" ref="H40" si="44">D40+F40</f>
        <v>678974.37</v>
      </c>
      <c r="I40" s="33">
        <f t="shared" ref="I40" si="45">H40/H39*100</f>
        <v>102.23763721497716</v>
      </c>
      <c r="J40" s="34">
        <v>516726</v>
      </c>
      <c r="K40" s="34">
        <f t="shared" si="34"/>
        <v>532227.78</v>
      </c>
      <c r="L40" s="33">
        <f t="shared" ref="L40" si="46">K40/K39*100</f>
        <v>102.21531194179541</v>
      </c>
      <c r="M40" s="34">
        <f t="shared" ref="M40" si="47">SUM(K40-F40)</f>
        <v>176693.41000000003</v>
      </c>
      <c r="N40" s="33">
        <f t="shared" ref="N40" si="48">M40/M39*100</f>
        <v>96.957553834849975</v>
      </c>
      <c r="O40" s="39">
        <f t="shared" ref="O40" si="49">M40/K40*100</f>
        <v>33.198832650185985</v>
      </c>
      <c r="P40" s="9"/>
      <c r="Q40" s="9"/>
    </row>
    <row r="41" spans="1:17" ht="12" customHeight="1" x14ac:dyDescent="0.15">
      <c r="B41" s="19">
        <v>2015</v>
      </c>
      <c r="C41" s="28">
        <v>27</v>
      </c>
      <c r="D41" s="30">
        <v>320497</v>
      </c>
      <c r="E41" s="33">
        <f t="shared" ref="E41" si="50">D41/D40*100</f>
        <v>99.090093989611674</v>
      </c>
      <c r="F41" s="34">
        <f>365757*1.03</f>
        <v>376729.71</v>
      </c>
      <c r="G41" s="33">
        <f t="shared" ref="G41" si="51">F41/F40*100</f>
        <v>105.96154458990843</v>
      </c>
      <c r="H41" s="34">
        <f t="shared" ref="H41:H46" si="52">D41+F41</f>
        <v>697226.71</v>
      </c>
      <c r="I41" s="33">
        <f t="shared" ref="I41" si="53">H41/H40*100</f>
        <v>102.6882222373136</v>
      </c>
      <c r="J41" s="34">
        <v>534902</v>
      </c>
      <c r="K41" s="34">
        <f t="shared" si="34"/>
        <v>550949.06000000006</v>
      </c>
      <c r="L41" s="33">
        <f t="shared" ref="L41:L47" si="54">K41/K40*100</f>
        <v>103.51753153508822</v>
      </c>
      <c r="M41" s="34">
        <f t="shared" ref="M41:M46" si="55">SUM(K41-F41)</f>
        <v>174219.35000000003</v>
      </c>
      <c r="N41" s="33">
        <f t="shared" ref="N41:N47" si="56">M41/M40*100</f>
        <v>98.599800637726105</v>
      </c>
      <c r="O41" s="39">
        <f t="shared" ref="O41:O46" si="57">M41/K41*100</f>
        <v>31.621680233014647</v>
      </c>
      <c r="P41" s="9"/>
      <c r="Q41" s="9"/>
    </row>
    <row r="42" spans="1:17" ht="12" customHeight="1" x14ac:dyDescent="0.15">
      <c r="B42" s="18">
        <v>2016</v>
      </c>
      <c r="C42" s="27">
        <v>28</v>
      </c>
      <c r="D42" s="31">
        <v>384832</v>
      </c>
      <c r="E42" s="35">
        <f t="shared" ref="E42:E48" si="58">D42/D41*100</f>
        <v>120.07351082849449</v>
      </c>
      <c r="F42" s="36">
        <f>382833*1.03</f>
        <v>394317.99</v>
      </c>
      <c r="G42" s="35">
        <f t="shared" ref="G42" si="59">F42/F41*100</f>
        <v>104.66867346352906</v>
      </c>
      <c r="H42" s="36">
        <f t="shared" si="52"/>
        <v>779149.99</v>
      </c>
      <c r="I42" s="35">
        <f t="shared" ref="I42" si="60">H42/H41*100</f>
        <v>111.74987688007536</v>
      </c>
      <c r="J42" s="36">
        <v>545463</v>
      </c>
      <c r="K42" s="36">
        <f t="shared" si="34"/>
        <v>561826.89</v>
      </c>
      <c r="L42" s="35">
        <f t="shared" si="54"/>
        <v>101.97438035378443</v>
      </c>
      <c r="M42" s="36">
        <f t="shared" si="55"/>
        <v>167508.90000000002</v>
      </c>
      <c r="N42" s="35">
        <f t="shared" si="56"/>
        <v>96.148275148541188</v>
      </c>
      <c r="O42" s="40">
        <f t="shared" si="57"/>
        <v>29.81503786691307</v>
      </c>
      <c r="P42" s="9"/>
      <c r="Q42" s="9"/>
    </row>
    <row r="43" spans="1:17" ht="12" customHeight="1" x14ac:dyDescent="0.15">
      <c r="B43" s="19">
        <v>2017</v>
      </c>
      <c r="C43" s="28">
        <v>29</v>
      </c>
      <c r="D43" s="30">
        <v>446430</v>
      </c>
      <c r="E43" s="33">
        <f t="shared" si="58"/>
        <v>116.00646515882256</v>
      </c>
      <c r="F43" s="34">
        <f>382087*1.03</f>
        <v>393549.61</v>
      </c>
      <c r="G43" s="33">
        <f t="shared" ref="G43:G49" si="61">F43/F42*100</f>
        <v>99.805136965726575</v>
      </c>
      <c r="H43" s="34">
        <f t="shared" si="52"/>
        <v>839979.61</v>
      </c>
      <c r="I43" s="33">
        <f t="shared" ref="I43" si="62">H43/H42*100</f>
        <v>107.80717715211676</v>
      </c>
      <c r="J43" s="34">
        <v>547655</v>
      </c>
      <c r="K43" s="34">
        <f t="shared" si="34"/>
        <v>564084.65</v>
      </c>
      <c r="L43" s="33">
        <f t="shared" si="54"/>
        <v>100.40186043782988</v>
      </c>
      <c r="M43" s="34">
        <f t="shared" si="55"/>
        <v>170535.04000000004</v>
      </c>
      <c r="N43" s="33">
        <f t="shared" si="56"/>
        <v>101.80655475619504</v>
      </c>
      <c r="O43" s="39">
        <f t="shared" si="57"/>
        <v>30.232171713944002</v>
      </c>
    </row>
    <row r="44" spans="1:17" ht="12" customHeight="1" x14ac:dyDescent="0.15">
      <c r="B44" s="19">
        <v>2018</v>
      </c>
      <c r="C44" s="28">
        <v>30</v>
      </c>
      <c r="D44" s="30">
        <v>489267</v>
      </c>
      <c r="E44" s="33">
        <f t="shared" si="58"/>
        <v>109.59545729453666</v>
      </c>
      <c r="F44" s="34">
        <f>391834*1.03</f>
        <v>403589.02</v>
      </c>
      <c r="G44" s="33">
        <f t="shared" si="61"/>
        <v>102.55098969606399</v>
      </c>
      <c r="H44" s="34">
        <f t="shared" si="52"/>
        <v>892856.02</v>
      </c>
      <c r="I44" s="33">
        <f t="shared" ref="I44" si="63">H44/H43*100</f>
        <v>106.29496351703109</v>
      </c>
      <c r="J44" s="34">
        <v>553875</v>
      </c>
      <c r="K44" s="34">
        <f t="shared" ref="K44" si="64">J44*1.03</f>
        <v>570491.25</v>
      </c>
      <c r="L44" s="33">
        <f t="shared" si="54"/>
        <v>101.13575152240004</v>
      </c>
      <c r="M44" s="34">
        <f t="shared" si="55"/>
        <v>166902.22999999998</v>
      </c>
      <c r="N44" s="33">
        <f t="shared" si="56"/>
        <v>97.869757441051377</v>
      </c>
      <c r="O44" s="39">
        <f t="shared" si="57"/>
        <v>29.255879034078081</v>
      </c>
    </row>
    <row r="45" spans="1:17" ht="12" customHeight="1" x14ac:dyDescent="0.15">
      <c r="B45" s="19">
        <v>2019</v>
      </c>
      <c r="C45" s="28" t="s">
        <v>25</v>
      </c>
      <c r="D45" s="30">
        <v>529547</v>
      </c>
      <c r="E45" s="33">
        <f t="shared" si="58"/>
        <v>108.23272364578031</v>
      </c>
      <c r="F45" s="34">
        <f>384386*1.03</f>
        <v>395917.58</v>
      </c>
      <c r="G45" s="33">
        <f t="shared" si="61"/>
        <v>98.099195067298908</v>
      </c>
      <c r="H45" s="34">
        <f t="shared" si="52"/>
        <v>925464.58000000007</v>
      </c>
      <c r="I45" s="33">
        <f t="shared" ref="I45" si="65">H45/H44*100</f>
        <v>103.65216331296058</v>
      </c>
      <c r="J45" s="34">
        <v>546980</v>
      </c>
      <c r="K45" s="34">
        <f t="shared" ref="K45" si="66">J45*1.03</f>
        <v>563389.4</v>
      </c>
      <c r="L45" s="33">
        <f t="shared" si="54"/>
        <v>98.75513428120064</v>
      </c>
      <c r="M45" s="34">
        <f t="shared" si="55"/>
        <v>167471.82</v>
      </c>
      <c r="N45" s="33">
        <f t="shared" si="56"/>
        <v>100.34127165347044</v>
      </c>
      <c r="O45" s="39">
        <f t="shared" si="57"/>
        <v>29.725766938462101</v>
      </c>
    </row>
    <row r="46" spans="1:17" ht="12" customHeight="1" x14ac:dyDescent="0.15">
      <c r="B46" s="19">
        <v>2020</v>
      </c>
      <c r="C46" s="28">
        <v>2</v>
      </c>
      <c r="D46" s="30">
        <v>532824</v>
      </c>
      <c r="E46" s="33">
        <f t="shared" si="58"/>
        <v>100.61883081199592</v>
      </c>
      <c r="F46" s="38">
        <f>396167*1.03</f>
        <v>408052.01</v>
      </c>
      <c r="G46" s="33">
        <f t="shared" si="61"/>
        <v>103.06488789914306</v>
      </c>
      <c r="H46" s="34">
        <f t="shared" si="52"/>
        <v>940876.01</v>
      </c>
      <c r="I46" s="33">
        <f t="shared" ref="I46" si="67">H46/H45*100</f>
        <v>101.66526416386459</v>
      </c>
      <c r="J46" s="34">
        <v>556848</v>
      </c>
      <c r="K46" s="34">
        <f t="shared" ref="K46" si="68">J46*1.03</f>
        <v>573553.44000000006</v>
      </c>
      <c r="L46" s="33">
        <f t="shared" si="54"/>
        <v>101.80408790083733</v>
      </c>
      <c r="M46" s="34">
        <f t="shared" si="55"/>
        <v>165501.43000000005</v>
      </c>
      <c r="N46" s="33">
        <f t="shared" si="56"/>
        <v>98.823449819796565</v>
      </c>
      <c r="O46" s="39">
        <f t="shared" si="57"/>
        <v>28.855450679539125</v>
      </c>
    </row>
    <row r="47" spans="1:17" ht="12" customHeight="1" x14ac:dyDescent="0.15">
      <c r="B47" s="18">
        <v>2021</v>
      </c>
      <c r="C47" s="27">
        <v>3</v>
      </c>
      <c r="D47" s="45">
        <v>490115</v>
      </c>
      <c r="E47" s="46">
        <f t="shared" si="58"/>
        <v>91.984407609266853</v>
      </c>
      <c r="F47" s="47">
        <f>399304*1.03</f>
        <v>411283.12</v>
      </c>
      <c r="G47" s="46">
        <f t="shared" si="61"/>
        <v>100.79183778558031</v>
      </c>
      <c r="H47" s="47">
        <f t="shared" ref="H47" si="69">D47+F47</f>
        <v>901398.12</v>
      </c>
      <c r="I47" s="46">
        <f t="shared" ref="I47" si="70">H47/H46*100</f>
        <v>95.80413470208471</v>
      </c>
      <c r="J47" s="47">
        <v>560252</v>
      </c>
      <c r="K47" s="47">
        <f t="shared" ref="K47" si="71">J47*1.03</f>
        <v>577059.56000000006</v>
      </c>
      <c r="L47" s="46">
        <f t="shared" si="54"/>
        <v>100.61129787661982</v>
      </c>
      <c r="M47" s="47">
        <f t="shared" ref="M47" si="72">SUM(K47-F47)</f>
        <v>165776.44000000006</v>
      </c>
      <c r="N47" s="46">
        <f t="shared" si="56"/>
        <v>100.16616774852037</v>
      </c>
      <c r="O47" s="48">
        <f t="shared" ref="O47" si="73">M47/K47*100</f>
        <v>28.727786781662545</v>
      </c>
    </row>
    <row r="48" spans="1:17" ht="12" customHeight="1" x14ac:dyDescent="0.15">
      <c r="B48" s="19">
        <v>2022</v>
      </c>
      <c r="C48" s="28">
        <v>4</v>
      </c>
      <c r="D48" s="80">
        <v>485532</v>
      </c>
      <c r="E48" s="81">
        <f t="shared" si="58"/>
        <v>99.064913336665882</v>
      </c>
      <c r="F48" s="82">
        <f>414275*1.03</f>
        <v>426703.25</v>
      </c>
      <c r="G48" s="81">
        <f t="shared" si="61"/>
        <v>103.74927373630116</v>
      </c>
      <c r="H48" s="82">
        <f t="shared" ref="H48" si="74">D48+F48</f>
        <v>912235.25</v>
      </c>
      <c r="I48" s="81">
        <f t="shared" ref="I48" si="75">H48/H47*100</f>
        <v>101.20225788800181</v>
      </c>
      <c r="J48" s="82">
        <v>574523</v>
      </c>
      <c r="K48" s="82">
        <f t="shared" ref="K48" si="76">J48*1.03</f>
        <v>591758.69000000006</v>
      </c>
      <c r="L48" s="81">
        <f t="shared" ref="L48" si="77">K48/K47*100</f>
        <v>102.54724659617457</v>
      </c>
      <c r="M48" s="82">
        <f t="shared" ref="M48" si="78">SUM(K48-F48)</f>
        <v>165055.44000000006</v>
      </c>
      <c r="N48" s="81">
        <f t="shared" ref="N48" si="79">M48/M47*100</f>
        <v>99.565076919253428</v>
      </c>
      <c r="O48" s="83">
        <f t="shared" ref="O48" si="80">M48/K48*100</f>
        <v>27.892355919606359</v>
      </c>
    </row>
    <row r="49" spans="2:15" ht="12" customHeight="1" x14ac:dyDescent="0.15">
      <c r="B49" s="49">
        <v>2023</v>
      </c>
      <c r="C49" s="50">
        <v>5</v>
      </c>
      <c r="D49" s="51">
        <v>501860</v>
      </c>
      <c r="E49" s="52">
        <f t="shared" ref="E49" si="81">D49/D48*100</f>
        <v>103.36290913884152</v>
      </c>
      <c r="F49" s="53">
        <f>390737*1.03</f>
        <v>402459.11</v>
      </c>
      <c r="G49" s="52">
        <f t="shared" si="61"/>
        <v>94.318266851728922</v>
      </c>
      <c r="H49" s="53">
        <f t="shared" ref="H49" si="82">D49+F49</f>
        <v>904319.11</v>
      </c>
      <c r="I49" s="52">
        <f t="shared" ref="I49" si="83">H49/H48*100</f>
        <v>99.132226034896149</v>
      </c>
      <c r="J49" s="53">
        <v>546078</v>
      </c>
      <c r="K49" s="53">
        <f t="shared" ref="K49" si="84">J49*1.03</f>
        <v>562460.34</v>
      </c>
      <c r="L49" s="52">
        <f t="shared" ref="L49" si="85">K49/K48*100</f>
        <v>95.048936247983093</v>
      </c>
      <c r="M49" s="53">
        <f t="shared" ref="M49" si="86">SUM(K49-F49)</f>
        <v>160001.22999999998</v>
      </c>
      <c r="N49" s="52">
        <f t="shared" ref="N49" si="87">M49/M48*100</f>
        <v>96.937871299485749</v>
      </c>
      <c r="O49" s="54">
        <f t="shared" ref="O49" si="88">M49/K49*100</f>
        <v>28.446668790905328</v>
      </c>
    </row>
    <row r="50" spans="2:15" ht="12" customHeight="1" x14ac:dyDescent="0.15">
      <c r="B50" s="15" t="s">
        <v>9</v>
      </c>
      <c r="C50" s="10"/>
      <c r="D50" s="10"/>
      <c r="F50" s="10"/>
      <c r="H50" s="10"/>
    </row>
    <row r="51" spans="2:15" ht="12" customHeight="1" x14ac:dyDescent="0.15">
      <c r="B51" s="16" t="s">
        <v>17</v>
      </c>
      <c r="C51" s="11"/>
      <c r="D51" s="11"/>
      <c r="F51" s="11"/>
    </row>
    <row r="52" spans="2:15" ht="12" customHeight="1" x14ac:dyDescent="0.15">
      <c r="B52" s="11" t="s">
        <v>20</v>
      </c>
      <c r="C52" s="1"/>
      <c r="D52" s="12"/>
    </row>
    <row r="53" spans="2:15" ht="12" customHeight="1" x14ac:dyDescent="0.15">
      <c r="B53" s="43" t="s">
        <v>24</v>
      </c>
      <c r="C53" s="13"/>
      <c r="D53" s="14"/>
      <c r="E53" s="44"/>
      <c r="O53" s="2" t="s">
        <v>26</v>
      </c>
    </row>
    <row r="54" spans="2:15" x14ac:dyDescent="0.15">
      <c r="B54" s="43" t="s">
        <v>23</v>
      </c>
      <c r="C54" s="13"/>
      <c r="D54" s="14"/>
      <c r="E54" s="44"/>
      <c r="F54" s="14"/>
    </row>
    <row r="55" spans="2:15" x14ac:dyDescent="0.15">
      <c r="B55" s="13"/>
      <c r="C55" s="13"/>
      <c r="D55" s="14"/>
      <c r="E55" s="44"/>
    </row>
    <row r="56" spans="2:15" x14ac:dyDescent="0.15">
      <c r="B56" s="13"/>
      <c r="C56" s="13"/>
      <c r="D56" s="14"/>
    </row>
    <row r="57" spans="2:15" x14ac:dyDescent="0.15">
      <c r="B57" s="13"/>
      <c r="C57" s="13"/>
      <c r="D57" s="14"/>
    </row>
  </sheetData>
  <mergeCells count="13">
    <mergeCell ref="J6:L6"/>
    <mergeCell ref="J5:O5"/>
    <mergeCell ref="D5:I5"/>
    <mergeCell ref="M6:N6"/>
    <mergeCell ref="B5:C10"/>
    <mergeCell ref="J7:J10"/>
    <mergeCell ref="D6:I6"/>
    <mergeCell ref="F7:G9"/>
    <mergeCell ref="M7:N9"/>
    <mergeCell ref="K7:L9"/>
    <mergeCell ref="O7:O10"/>
    <mergeCell ref="H7:I9"/>
    <mergeCell ref="D7:E9"/>
  </mergeCells>
  <phoneticPr fontId="4"/>
  <pageMargins left="0.59055118110236227" right="0" top="0.59055118110236227" bottom="0" header="0" footer="0"/>
  <pageSetup paperSize="9" scale="9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Company>エムディー創研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2019-05-09T01:19:55Z</cp:lastPrinted>
  <dcterms:created xsi:type="dcterms:W3CDTF">2003-08-22T02:33:06Z</dcterms:created>
  <dcterms:modified xsi:type="dcterms:W3CDTF">2024-05-27T02:08:31Z</dcterms:modified>
</cp:coreProperties>
</file>